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Administration\Budgets\2018 Budget\"/>
    </mc:Choice>
  </mc:AlternateContent>
  <bookViews>
    <workbookView xWindow="840" yWindow="192" windowWidth="27000" windowHeight="13368"/>
  </bookViews>
  <sheets>
    <sheet name="Sheet1" sheetId="1" r:id="rId1"/>
    <sheet name="Sheet2" sheetId="2" r:id="rId2"/>
    <sheet name="Sheet3" sheetId="3" r:id="rId3"/>
  </sheets>
  <calcPr calcId="152511" concurrentCalc="0"/>
</workbook>
</file>

<file path=xl/calcChain.xml><?xml version="1.0" encoding="utf-8"?>
<calcChain xmlns="http://schemas.openxmlformats.org/spreadsheetml/2006/main">
  <c r="H4" i="1" l="1"/>
  <c r="H6" i="1"/>
  <c r="H8" i="1"/>
  <c r="H10" i="1"/>
  <c r="H11" i="1"/>
  <c r="H23" i="1"/>
  <c r="H39" i="1"/>
  <c r="H41" i="1"/>
  <c r="H50" i="1"/>
  <c r="H53" i="1"/>
  <c r="H58" i="1"/>
  <c r="H66" i="1"/>
  <c r="H78" i="1"/>
  <c r="H80" i="1"/>
  <c r="H82" i="1"/>
  <c r="H81" i="1"/>
  <c r="H91" i="1"/>
  <c r="H99" i="1"/>
  <c r="H72" i="1"/>
  <c r="H109" i="1"/>
  <c r="H117" i="1"/>
  <c r="H121" i="1"/>
  <c r="F122" i="1"/>
  <c r="H124" i="1"/>
  <c r="H125" i="1"/>
  <c r="H126" i="1"/>
  <c r="H127" i="1"/>
  <c r="H128" i="1"/>
  <c r="H129" i="1"/>
  <c r="H130" i="1"/>
  <c r="H132" i="1"/>
  <c r="H137" i="1"/>
  <c r="H138" i="1"/>
  <c r="H139" i="1"/>
  <c r="H140" i="1"/>
  <c r="H141" i="1"/>
  <c r="H142" i="1"/>
  <c r="H143" i="1"/>
  <c r="H144" i="1"/>
  <c r="H145" i="1"/>
  <c r="H146" i="1"/>
  <c r="H147" i="1"/>
  <c r="H148" i="1"/>
  <c r="H149" i="1"/>
  <c r="H150" i="1"/>
  <c r="H152" i="1"/>
  <c r="H162" i="1"/>
  <c r="H174" i="1"/>
  <c r="H185" i="1"/>
  <c r="H189" i="1"/>
  <c r="H190" i="1"/>
  <c r="H196" i="1"/>
  <c r="H200" i="1"/>
  <c r="H208" i="1"/>
  <c r="H207" i="1"/>
  <c r="H215" i="1"/>
  <c r="H223" i="1"/>
  <c r="H227" i="1"/>
  <c r="H238" i="1"/>
  <c r="H240" i="1"/>
  <c r="H245" i="1"/>
  <c r="G41" i="1"/>
  <c r="G66" i="1"/>
  <c r="G99" i="1"/>
  <c r="G72" i="1"/>
  <c r="G109" i="1"/>
  <c r="G117" i="1"/>
  <c r="G132" i="1"/>
  <c r="G152" i="1"/>
  <c r="G162" i="1"/>
  <c r="G174" i="1"/>
  <c r="G185" i="1"/>
  <c r="G227" i="1"/>
  <c r="G238" i="1"/>
  <c r="G240" i="1"/>
  <c r="G245" i="1"/>
  <c r="I245" i="1"/>
  <c r="F8" i="1"/>
  <c r="F15" i="1"/>
  <c r="F23" i="1"/>
  <c r="F41" i="1"/>
  <c r="F53" i="1"/>
  <c r="F58" i="1"/>
  <c r="F66" i="1"/>
  <c r="F81" i="1"/>
  <c r="F94" i="1"/>
  <c r="F99" i="1"/>
  <c r="F72" i="1"/>
  <c r="F103" i="1"/>
  <c r="F109" i="1"/>
  <c r="F117" i="1"/>
  <c r="F132" i="1"/>
  <c r="F152" i="1"/>
  <c r="F162" i="1"/>
  <c r="F174" i="1"/>
  <c r="F185" i="1"/>
  <c r="F189" i="1"/>
  <c r="F190" i="1"/>
  <c r="F196" i="1"/>
  <c r="F200" i="1"/>
  <c r="F208" i="1"/>
  <c r="F207" i="1"/>
  <c r="F223" i="1"/>
  <c r="F227" i="1"/>
  <c r="F238" i="1"/>
  <c r="F240" i="1"/>
  <c r="F245" i="1"/>
  <c r="E41" i="1"/>
  <c r="E66" i="1"/>
  <c r="E99" i="1"/>
  <c r="E72" i="1"/>
  <c r="E109" i="1"/>
  <c r="E117" i="1"/>
  <c r="E132" i="1"/>
  <c r="E152" i="1"/>
  <c r="E162" i="1"/>
  <c r="E174" i="1"/>
  <c r="E185" i="1"/>
  <c r="E190" i="1"/>
  <c r="E196" i="1"/>
  <c r="E200" i="1"/>
  <c r="E207" i="1"/>
  <c r="E227" i="1"/>
  <c r="E238" i="1"/>
  <c r="E240" i="1"/>
  <c r="E245" i="1"/>
  <c r="D41" i="1"/>
  <c r="D66" i="1"/>
  <c r="D81" i="1"/>
  <c r="D99" i="1"/>
  <c r="D72" i="1"/>
  <c r="D109" i="1"/>
  <c r="D117" i="1"/>
  <c r="D132" i="1"/>
  <c r="D152" i="1"/>
  <c r="D162" i="1"/>
  <c r="D174" i="1"/>
  <c r="D185" i="1"/>
  <c r="D190" i="1"/>
  <c r="D196" i="1"/>
  <c r="D200" i="1"/>
  <c r="D207" i="1"/>
  <c r="D227" i="1"/>
  <c r="D238" i="1"/>
  <c r="D240" i="1"/>
  <c r="D245" i="1"/>
  <c r="H42" i="1"/>
  <c r="H43" i="1"/>
  <c r="H241" i="1"/>
  <c r="H242" i="1"/>
  <c r="H244" i="1"/>
  <c r="G42" i="1"/>
  <c r="G43" i="1"/>
  <c r="G241" i="1"/>
  <c r="G242" i="1"/>
  <c r="G244" i="1"/>
  <c r="I244" i="1"/>
  <c r="F42" i="1"/>
  <c r="F43" i="1"/>
  <c r="F241" i="1"/>
  <c r="F242" i="1"/>
  <c r="F244" i="1"/>
  <c r="E42" i="1"/>
  <c r="E43" i="1"/>
  <c r="E241" i="1"/>
  <c r="E242" i="1"/>
  <c r="E244" i="1"/>
  <c r="D42" i="1"/>
  <c r="D43" i="1"/>
  <c r="D241" i="1"/>
  <c r="D242" i="1"/>
  <c r="D244" i="1"/>
  <c r="I242" i="1"/>
  <c r="I241" i="1"/>
  <c r="I240" i="1"/>
  <c r="I238" i="1"/>
  <c r="I236" i="1"/>
  <c r="I232" i="1"/>
  <c r="I231" i="1"/>
  <c r="I227" i="1"/>
  <c r="I226" i="1"/>
  <c r="I225" i="1"/>
  <c r="I224" i="1"/>
  <c r="I223" i="1"/>
  <c r="I222" i="1"/>
  <c r="I221" i="1"/>
  <c r="I220" i="1"/>
  <c r="I219" i="1"/>
  <c r="I218" i="1"/>
  <c r="I217" i="1"/>
  <c r="I216" i="1"/>
  <c r="I215" i="1"/>
  <c r="I214" i="1"/>
  <c r="I213" i="1"/>
  <c r="I212" i="1"/>
  <c r="I211" i="1"/>
  <c r="I210" i="1"/>
  <c r="I209" i="1"/>
  <c r="I208" i="1"/>
  <c r="I207" i="1"/>
  <c r="I206" i="1"/>
  <c r="I203" i="1"/>
  <c r="I202" i="1"/>
  <c r="I201" i="1"/>
  <c r="I200" i="1"/>
  <c r="I199" i="1"/>
  <c r="I198" i="1"/>
  <c r="I197" i="1"/>
  <c r="I196" i="1"/>
  <c r="I195" i="1"/>
  <c r="I194" i="1"/>
  <c r="I193" i="1"/>
  <c r="I192" i="1"/>
  <c r="I191" i="1"/>
  <c r="I190" i="1"/>
  <c r="I189" i="1"/>
  <c r="I185" i="1"/>
  <c r="I183" i="1"/>
  <c r="I182" i="1"/>
  <c r="I181" i="1"/>
  <c r="I180" i="1"/>
  <c r="I179" i="1"/>
  <c r="I178" i="1"/>
  <c r="I174" i="1"/>
  <c r="I172" i="1"/>
  <c r="I171" i="1"/>
  <c r="I170" i="1"/>
  <c r="I169" i="1"/>
  <c r="I168" i="1"/>
  <c r="I167" i="1"/>
  <c r="I166" i="1"/>
  <c r="I162" i="1"/>
  <c r="I161" i="1"/>
  <c r="I160" i="1"/>
  <c r="I159" i="1"/>
  <c r="I158" i="1"/>
  <c r="I157" i="1"/>
  <c r="I156" i="1"/>
  <c r="I152" i="1"/>
  <c r="I150" i="1"/>
  <c r="I149" i="1"/>
  <c r="I148" i="1"/>
  <c r="I147" i="1"/>
  <c r="I146" i="1"/>
  <c r="I145" i="1"/>
  <c r="I144" i="1"/>
  <c r="I143" i="1"/>
  <c r="I142" i="1"/>
  <c r="I141" i="1"/>
  <c r="I140" i="1"/>
  <c r="I139" i="1"/>
  <c r="I138" i="1"/>
  <c r="I137" i="1"/>
  <c r="I132" i="1"/>
  <c r="I130" i="1"/>
  <c r="I129" i="1"/>
  <c r="I128" i="1"/>
  <c r="I127" i="1"/>
  <c r="I126" i="1"/>
  <c r="I125" i="1"/>
  <c r="I124" i="1"/>
  <c r="I122" i="1"/>
  <c r="I121" i="1"/>
  <c r="I117" i="1"/>
  <c r="I115" i="1"/>
  <c r="I114" i="1"/>
  <c r="I113" i="1"/>
  <c r="I109" i="1"/>
  <c r="I107" i="1"/>
  <c r="I106" i="1"/>
  <c r="I105" i="1"/>
  <c r="I104" i="1"/>
  <c r="I103" i="1"/>
  <c r="I99" i="1"/>
  <c r="I98" i="1"/>
  <c r="I97" i="1"/>
  <c r="I96" i="1"/>
  <c r="I95" i="1"/>
  <c r="I94" i="1"/>
  <c r="I93" i="1"/>
  <c r="I92" i="1"/>
  <c r="I91" i="1"/>
  <c r="I90" i="1"/>
  <c r="I89" i="1"/>
  <c r="I88" i="1"/>
  <c r="I87" i="1"/>
  <c r="I86" i="1"/>
  <c r="I85" i="1"/>
  <c r="I84" i="1"/>
  <c r="I83" i="1"/>
  <c r="I82" i="1"/>
  <c r="I81" i="1"/>
  <c r="I80" i="1"/>
  <c r="I79" i="1"/>
  <c r="I78" i="1"/>
  <c r="I77" i="1"/>
  <c r="I76" i="1"/>
  <c r="I72" i="1"/>
  <c r="I70" i="1"/>
  <c r="I66" i="1"/>
  <c r="I64" i="1"/>
  <c r="I63" i="1"/>
  <c r="I62" i="1"/>
  <c r="I61" i="1"/>
  <c r="I60" i="1"/>
  <c r="I59" i="1"/>
  <c r="I58" i="1"/>
  <c r="I57" i="1"/>
  <c r="I56" i="1"/>
  <c r="I55" i="1"/>
  <c r="I54" i="1"/>
  <c r="I53" i="1"/>
  <c r="I52" i="1"/>
  <c r="I51" i="1"/>
  <c r="I50" i="1"/>
  <c r="I43" i="1"/>
  <c r="I42" i="1"/>
  <c r="I41" i="1"/>
  <c r="I39" i="1"/>
  <c r="I38" i="1"/>
  <c r="I37" i="1"/>
  <c r="I36" i="1"/>
  <c r="I35" i="1"/>
  <c r="I34" i="1"/>
  <c r="I33" i="1"/>
  <c r="I32" i="1"/>
  <c r="I31" i="1"/>
  <c r="I24" i="1"/>
  <c r="I23" i="1"/>
  <c r="I22" i="1"/>
  <c r="I21" i="1"/>
  <c r="I20" i="1"/>
  <c r="I19" i="1"/>
  <c r="I18" i="1"/>
  <c r="I17" i="1"/>
  <c r="I16" i="1"/>
  <c r="I15" i="1"/>
  <c r="I14" i="1"/>
  <c r="I13" i="1"/>
  <c r="I12" i="1"/>
  <c r="I11" i="1"/>
  <c r="I10" i="1"/>
  <c r="I9" i="1"/>
  <c r="I8" i="1"/>
  <c r="I7" i="1"/>
  <c r="I6" i="1"/>
  <c r="I5" i="1"/>
  <c r="I4" i="1"/>
</calcChain>
</file>

<file path=xl/sharedStrings.xml><?xml version="1.0" encoding="utf-8"?>
<sst xmlns="http://schemas.openxmlformats.org/spreadsheetml/2006/main" count="298" uniqueCount="283">
  <si>
    <t>ACCT #</t>
  </si>
  <si>
    <t>SUBPROGRAM/ ITEM/ACCOUNT CODE</t>
  </si>
  <si>
    <t>PROJECTED REVENUES</t>
  </si>
  <si>
    <t>REVENUE SOURCE</t>
  </si>
  <si>
    <t>STATE AIDS - 4010</t>
  </si>
  <si>
    <t xml:space="preserve">Portfolio Income </t>
  </si>
  <si>
    <t>INTEREST INCOME - 4030</t>
  </si>
  <si>
    <t>ALLOCATED INTEREST - 4040</t>
  </si>
  <si>
    <t>GENERAL CARRYOVER - 4050</t>
  </si>
  <si>
    <t>CHANGE IN MARKET APPREC FIXED INC</t>
  </si>
  <si>
    <t>SAUK COUNTY LIBRARY SERVICE - 4090  (Sauk Cty Del in 4126)</t>
  </si>
  <si>
    <t>GREEN COUNTY LIBRARY SERVICE - 4110  (Green Cty Del in 4124)</t>
  </si>
  <si>
    <t xml:space="preserve">MEMBER DELIVERY (BY COUNTY) - 4120  </t>
  </si>
  <si>
    <t>OTHER DELIVERY (LINK EXPRESS) - 4130</t>
  </si>
  <si>
    <t>PROCEEDS FROM SALE OF A VEHICLE - 4150</t>
  </si>
  <si>
    <t>MULTI-TYPE AND INTERSYSTEM DELIVERY - 4170</t>
  </si>
  <si>
    <t>SPECIAL REQUEST DELIVERY SERVICE - 4180</t>
  </si>
  <si>
    <t>WLA RENT - 4220</t>
  </si>
  <si>
    <t>3RD PARTY ANNUAL SUPPORT AND MAINTENANCE FEES</t>
  </si>
  <si>
    <t>ILS/TECHNOLOGY MEMBER PAYMENTS - 4242</t>
  </si>
  <si>
    <t>TECHNOLOGY CARRYOVER FOR EQUIPMENT REPLACEMENT - 4245</t>
  </si>
  <si>
    <t>ENTERPRISE WIRELESS CARRYOVER - 4246</t>
  </si>
  <si>
    <t>LIBRARY ONLINE CARRYOVER - 4247</t>
  </si>
  <si>
    <t>ILS CARRYOVER FOR FUTURE DEVELOPMENT - 4270</t>
  </si>
  <si>
    <t>Consulting Services Fees - 4280</t>
  </si>
  <si>
    <t xml:space="preserve">          Marketing/PR/Advocacy Services</t>
  </si>
  <si>
    <t xml:space="preserve">          Web Services</t>
  </si>
  <si>
    <t xml:space="preserve">          Public Library Administration Services</t>
  </si>
  <si>
    <t xml:space="preserve">          CE Services</t>
  </si>
  <si>
    <t xml:space="preserve">          Youth Services</t>
  </si>
  <si>
    <t xml:space="preserve">          Building Design Services</t>
  </si>
  <si>
    <t>Foundation Admin Fees - 4290</t>
  </si>
  <si>
    <t>Miscellaneous Admin Income - 4405</t>
  </si>
  <si>
    <t>LSTA - TECHNOLOGY (11-142) - 9102</t>
  </si>
  <si>
    <t>LSTA - DELIVERY (11-116) - 9113</t>
  </si>
  <si>
    <t>LSTA-Serving the Homeless - 9120</t>
  </si>
  <si>
    <t>LSTA-Serving Job Seekers (16-121) - 9125</t>
  </si>
  <si>
    <t>LSTA-DIGITAL CONTENT BUYING POOL - 9140</t>
  </si>
  <si>
    <t>Enterprise Wireless Income-9160</t>
  </si>
  <si>
    <t>MEMBERS DIGITAL CONTENT BUYING POOL - 9170</t>
  </si>
  <si>
    <t>TOTAL REVENUE ( without carry over funds)</t>
  </si>
  <si>
    <t>TOTAL CARRY OVER FUNDS</t>
  </si>
  <si>
    <t>GRAND TOTAL ALL REVENUE SOURCES</t>
  </si>
  <si>
    <t>PROJECTED EXPENDITURES</t>
  </si>
  <si>
    <t>INTERLOAN AND RESOURCE SERVICES</t>
  </si>
  <si>
    <t>MADISON PUBLIC LIBRARY - 5130</t>
  </si>
  <si>
    <t>DAMAGED MATERIALS - 5230</t>
  </si>
  <si>
    <t>NET LENDER PAYMENTS - 5260</t>
  </si>
  <si>
    <t>OUT-OF-SYSTEM INTERLOAN - 5310</t>
  </si>
  <si>
    <t xml:space="preserve">WorldShare ILL: </t>
  </si>
  <si>
    <t xml:space="preserve">1/4 of OCLC Access Fee: </t>
  </si>
  <si>
    <t>WISCAT fees/RLL</t>
  </si>
  <si>
    <t>IFM Fees:</t>
  </si>
  <si>
    <t>ONLINE CONTENT AND MEMBERSHIPS - 5320</t>
  </si>
  <si>
    <t xml:space="preserve">WorldCat Discovery Subscription (First Search)for members and patrons: </t>
  </si>
  <si>
    <t>WPLC Membership:</t>
  </si>
  <si>
    <t xml:space="preserve">WPLC Purchasing Pool for e-Content: </t>
  </si>
  <si>
    <t xml:space="preserve">WiLS membership: </t>
  </si>
  <si>
    <t>SRLAAW:</t>
  </si>
  <si>
    <t>Recollection WI:</t>
  </si>
  <si>
    <t>SUBPROGRAM I. TOTALS</t>
  </si>
  <si>
    <t>MULTITYPE LIBRARY COOPERATION</t>
  </si>
  <si>
    <t>STAFF SALARIES AND WAGES - 5510</t>
  </si>
  <si>
    <t>SUBPROGRAM III. TOTALS</t>
  </si>
  <si>
    <t>ILS/TECHNOLOGY SERVICES</t>
  </si>
  <si>
    <t>ILS CONTRACTED SUPPORT - 5530</t>
  </si>
  <si>
    <t>ILS CONTRACTED DEVELOPMENT --5535</t>
  </si>
  <si>
    <t>ILS THIRD PARTY MAINTENANCE &amp; STARTUP -- 5540</t>
  </si>
  <si>
    <t>ILS TELENOTICE PHONE CHARGES -- 5545</t>
  </si>
  <si>
    <t>ILS STAFF SALARIES - 5550</t>
  </si>
  <si>
    <t>ILS CATALOGING SOFTWARE/CONTRACT - 5551</t>
  </si>
  <si>
    <t>Madison Cataloging Contract:  $454,255</t>
  </si>
  <si>
    <t>OCLC Cataloging and Metadata Subscription</t>
  </si>
  <si>
    <t>ILS AUTHORITY CONTROL - 5552</t>
  </si>
  <si>
    <t>TECHNOLOGY: HARDWARE MAINTENANCE - 5555</t>
  </si>
  <si>
    <t>TECHNOLOGY: TELECOMMUNICATIONS/CENTRAL SERVER HARDWARE - 5560</t>
  </si>
  <si>
    <t>TECHNOLOGY: SOFTWARE LICENSES - 5565</t>
  </si>
  <si>
    <t>TECHNOLOGY: SUPPORT EQUIP. &amp; SERVICES - 5570</t>
  </si>
  <si>
    <t>TECHNOLOGY: BROADBAND LINES &amp; SERVICES - 5575</t>
  </si>
  <si>
    <t>TECHNOLOGY: STAFF SALARIES - 5580</t>
  </si>
  <si>
    <t>TECHNOLOGY CONTINGENCY - 5585</t>
  </si>
  <si>
    <t>ENTERPRISE WIRELESS CONTINGENCY EXP - 5586</t>
  </si>
  <si>
    <t>LIBRARY ONLINE CONTINGENCY EXP - 5587</t>
  </si>
  <si>
    <t>ILS CARRYOVER FOR FUTURE DEVELOPMENT - 5590</t>
  </si>
  <si>
    <t>3RD PARTY ANNUAL SUPPORT AND MAINTENANCE EXPENSES</t>
  </si>
  <si>
    <t>TECH CONTRACTED SERVICES</t>
  </si>
  <si>
    <t>ENTERPRISE WIRELESS EXPENSES-9161</t>
  </si>
  <si>
    <t>SUBPROGRAM II. TOTALS</t>
  </si>
  <si>
    <t>PUBLIC INFORMATION SERVICES</t>
  </si>
  <si>
    <t>STAFF SALARIES AND WAGES - 5710</t>
  </si>
  <si>
    <t>CONTRACTED PRINTING SERVICES - 5740</t>
  </si>
  <si>
    <t>SUPPLIES - 5750</t>
  </si>
  <si>
    <t>COPIER LEASE &amp; IN-HOUSE PRINTING - 5760</t>
  </si>
  <si>
    <t>PRODUCT/SERVICE AWARENESS - 5770</t>
  </si>
  <si>
    <t>SUBPROGRAM IV. TOTALS</t>
  </si>
  <si>
    <t>CONSULTANT SERVICES</t>
  </si>
  <si>
    <t>STAFF SALARIES AND WAGES - 6010</t>
  </si>
  <si>
    <t>TRAVEL AND CONT. ED. EXPENSES - 6040</t>
  </si>
  <si>
    <t>MILEAGE EXPENSES-6050</t>
  </si>
  <si>
    <t>SUBPROGRAM V. TOTALS</t>
  </si>
  <si>
    <t>GREEN COUNTY LIBRARY SERVICES</t>
  </si>
  <si>
    <t>IMPROVED ACCESS - 6210</t>
  </si>
  <si>
    <t>BULK LOAN SERVICE/SHARED RESOURCES  - 6230</t>
  </si>
  <si>
    <t>REIMBURSEMENTS TO LIBRARIES</t>
  </si>
  <si>
    <t>1. ALBANY - 6250</t>
  </si>
  <si>
    <t>2. BRODHEAD - 6260</t>
  </si>
  <si>
    <t>3. MONROE - 6270</t>
  </si>
  <si>
    <t>4. MONTICELLO - 6280</t>
  </si>
  <si>
    <t>5. NEW GLARUS - 6290</t>
  </si>
  <si>
    <t>REIMBURSEMENT TO BELLEVILLE - 6300</t>
  </si>
  <si>
    <t>PAYMENTS TO LIBRARIES IN ADJACENT CO. - 6340</t>
  </si>
  <si>
    <t>SUBPROGRAM VI. TOTALS</t>
  </si>
  <si>
    <t>SAUK COUNTY LIBRARY SERVICES</t>
  </si>
  <si>
    <t>RESOURCE LIBRARY SERVICES - 6610</t>
  </si>
  <si>
    <t>1. BARABOO - 6640</t>
  </si>
  <si>
    <t>2. LAVALLE - 6650</t>
  </si>
  <si>
    <t>3. NORTH FREEDOM - 6660</t>
  </si>
  <si>
    <t>4. PLAIN - 6670</t>
  </si>
  <si>
    <t>5. PRAIRIE DU SAC - 6680</t>
  </si>
  <si>
    <t>6. REEDSBURG - 6690</t>
  </si>
  <si>
    <t>7. ROCK SPRINGS - 6691</t>
  </si>
  <si>
    <t>8. SAUK CITY - 6692</t>
  </si>
  <si>
    <t>9. SPRING GREEN - 6693</t>
  </si>
  <si>
    <t>PAYMENTS TO LIBRARIES IN ADJACENT CO. - 6698</t>
  </si>
  <si>
    <t>WIS DELLS REIMBURSEMENT - 6699</t>
  </si>
  <si>
    <t>Technology reimbursement to libraries (new budget line) - 6700</t>
  </si>
  <si>
    <t>SUBPROGRAM VII. TOTALS</t>
  </si>
  <si>
    <t>CONT. ED &amp; PROF. DEVELOPMENT</t>
  </si>
  <si>
    <t>CONTRACTED TRAINING &amp; CONSULTATION - 7010</t>
  </si>
  <si>
    <t>PROFESSIONAL MATERIALS - 7030</t>
  </si>
  <si>
    <t>SUBSCRIPTIONS - 7050</t>
  </si>
  <si>
    <t>MEM LIB PROFESSIONAL DEVELOPMENT - 7070</t>
  </si>
  <si>
    <t>MEETING SUPPLIES - 7090</t>
  </si>
  <si>
    <t>SUBPROGRAM VIII. TOTALS</t>
  </si>
  <si>
    <t>DELIVERY AND MATERIALS CONTROL</t>
  </si>
  <si>
    <t>FLEET EXPENSES - 7210</t>
  </si>
  <si>
    <t>STAFF SALARIES - 7220</t>
  </si>
  <si>
    <t>BONDING, CARGO, AND FLEET INSURANCE - 7260</t>
  </si>
  <si>
    <t>SUPPLIES AND EQUIPMENT - 7270</t>
  </si>
  <si>
    <t>FLEET REPLACEMENT - 7280</t>
  </si>
  <si>
    <t>CONTRACTED SERVICES - 7290</t>
  </si>
  <si>
    <t>DELIVERY FACILITY - 7295</t>
  </si>
  <si>
    <t>SUBPROGRAM IX. TOTALS</t>
  </si>
  <si>
    <t>PROGRAM DEVELOPMENT</t>
  </si>
  <si>
    <t>YOUTH LITERACY SUPPLEMENTS</t>
  </si>
  <si>
    <t>SLP LIVE PERFORMANCES - 7440</t>
  </si>
  <si>
    <t>SLP PRINTING AND SUPPLIES - 7450</t>
  </si>
  <si>
    <t>SYSTEM CELEBRATION - 7460</t>
  </si>
  <si>
    <t>C &amp;Y A/SPECIAL NEEDS MATERIALS - 7470</t>
  </si>
  <si>
    <t>EXPERIMENTAL SERVICES FOR LIBRARIES - 7475</t>
  </si>
  <si>
    <t>SUBPROGRAM X. TOTALS</t>
  </si>
  <si>
    <t>ADMINISTRATION AND COORDINATION</t>
  </si>
  <si>
    <t>STAFF SALARIES AND WAGES - 7610</t>
  </si>
  <si>
    <t>FACILITY - HQ - 7650</t>
  </si>
  <si>
    <t xml:space="preserve">          7646 Floor Mats</t>
  </si>
  <si>
    <t xml:space="preserve">          7651 Rent</t>
  </si>
  <si>
    <t xml:space="preserve">          7652 Utilities</t>
  </si>
  <si>
    <t xml:space="preserve">          7653 Janitorial</t>
  </si>
  <si>
    <t xml:space="preserve">          7654 Offsite Storage</t>
  </si>
  <si>
    <t>SUPPLIES - 7655</t>
  </si>
  <si>
    <t xml:space="preserve">          7656 Administration</t>
  </si>
  <si>
    <t xml:space="preserve">          7657 Automation (ILS)</t>
  </si>
  <si>
    <t>VENDING EXPENSES - 7666</t>
  </si>
  <si>
    <t>TELEPHONE - 7670</t>
  </si>
  <si>
    <t xml:space="preserve">          7672 SC Headquarters</t>
  </si>
  <si>
    <t xml:space="preserve">          7673 Delivery</t>
  </si>
  <si>
    <t>POSTAGE - 7680</t>
  </si>
  <si>
    <t xml:space="preserve">          7681 Administration</t>
  </si>
  <si>
    <t xml:space="preserve">          7682 Automation</t>
  </si>
  <si>
    <t>BOARD TRAVEL &amp;  EXPENSES &amp; MEMBERSHIPS - 7690</t>
  </si>
  <si>
    <t>EMPLOYEE INSURANCES - 7700</t>
  </si>
  <si>
    <t xml:space="preserve">          7701 Health Insurance</t>
  </si>
  <si>
    <t xml:space="preserve">          7702 Income Continuation Insurance</t>
  </si>
  <si>
    <t xml:space="preserve">          7703 Dental Insurance</t>
  </si>
  <si>
    <t xml:space="preserve">          7704 Life Insurance</t>
  </si>
  <si>
    <t>WISCONSIN RETIREMENT - 7710</t>
  </si>
  <si>
    <t>SOCIAL SECURITY/MEDICARE (FICA) - 7720</t>
  </si>
  <si>
    <t>WORKERS COMP AND GENERAL INS - 7730</t>
  </si>
  <si>
    <t>UNEMPLOYMENT - 7735</t>
  </si>
  <si>
    <t>AUDIT - 7740</t>
  </si>
  <si>
    <t>CONTRACTED SERVICES HQ - 7745</t>
  </si>
  <si>
    <t>BOOKKEEPING - 7750</t>
  </si>
  <si>
    <t>Flexible Spending Account (FSA) Fees - 7751</t>
  </si>
  <si>
    <t>SCLS COMPUTER HARDWARE AND SUPPLIES - 7752</t>
  </si>
  <si>
    <t>SCLS OFFICE EQUIPMENT AND REPAIRS - 7760</t>
  </si>
  <si>
    <t>First Bus. Bank Fees Fixed Income Portfolio - 7771</t>
  </si>
  <si>
    <t>DELIVERY/GENERAL CARRYOVER - 8010</t>
  </si>
  <si>
    <t>BANK SERVICE FEES - 8011</t>
  </si>
  <si>
    <t>LEGAL FEES-8015</t>
  </si>
  <si>
    <t>SUBPROGRAM XI. TOTALS</t>
  </si>
  <si>
    <t>SPECIAL FUNDS</t>
  </si>
  <si>
    <t>LSTA - TECHNOLOGY - 9103</t>
  </si>
  <si>
    <t>LSTA - DELIVERY - 9114</t>
  </si>
  <si>
    <t>LSTA - Serving the Homeless - 9121</t>
  </si>
  <si>
    <t>LSTA - Serving Job Seekers (16-121)- 9126</t>
  </si>
  <si>
    <t>LSTA - DIGITAL CONTENT BUYING POOL - 9141</t>
  </si>
  <si>
    <t>MEMBERS DIGITAL CONTENT BUYING POOL - 9171</t>
  </si>
  <si>
    <t>SUBPROGRAM XIII. TOTALS</t>
  </si>
  <si>
    <t>PROJECTED EXPENDITURE TOTALS (without contingencies)</t>
  </si>
  <si>
    <t>PROJECTED CONTINGENCY EXPENSE TOTALS</t>
  </si>
  <si>
    <t>GRAND TOTAL</t>
  </si>
  <si>
    <t>Net Profit (Loss):  Total Revenue/Carryover - Total Expenses/Contingency</t>
  </si>
  <si>
    <t>Projected increase (or decrease) of contingency funds)</t>
  </si>
  <si>
    <t>2016 Budget</t>
  </si>
  <si>
    <t>2016 Mid-Year</t>
  </si>
  <si>
    <t>2016 Actual</t>
  </si>
  <si>
    <t>2017 Budget</t>
  </si>
  <si>
    <t>2017 Mid-Year</t>
  </si>
  <si>
    <t>2018 Budget</t>
  </si>
  <si>
    <t>Change from 2017 Mid-Year</t>
  </si>
  <si>
    <t>Using $22,960 ILS Contingency for LTE</t>
  </si>
  <si>
    <t>Adding $5326 to Tech Contingency for MyPC</t>
  </si>
  <si>
    <t>Using $3149 Tech Contingency for PC Support shortfall</t>
  </si>
  <si>
    <t>Adding $5,011.00 to Tech Carryover for MyPC and $13,475 for extra PC Support Fees</t>
  </si>
  <si>
    <t>Using $10,000 of ILS Carryover for LTE</t>
  </si>
  <si>
    <t>interest/dividend income projected</t>
  </si>
  <si>
    <t>money market and state pool interest</t>
  </si>
  <si>
    <t>Estimated starting balance:  Audited year end 2016 ($993,323.32) minus the 2017 purchase of 1 van ($30,000), anniversary gifts for staff ($250), Lullabot ($12,000), furniture ($3,900), Tamara LTE ($4,000), Drupal Migration($2,500), Black Mesh ($12,000), plus $16,000 unanticipated spending</t>
  </si>
  <si>
    <t>Actual budget for 2017-need to update</t>
  </si>
  <si>
    <t>UW Contract held constant to 2017 budget</t>
  </si>
  <si>
    <t>Based on 2016 performance and 2017 projected</t>
  </si>
  <si>
    <t>Includes Bibliotheca support and maintenance fees charged to members and MyPC fees to members. Used 2017 actual numbers.  My PC = $8,370.  Using 2017 Bibliotheca contract cost of $98,011.52 plus $20,000 = $118,011.52</t>
  </si>
  <si>
    <t>Does not include MyPC. Includes $1,128,093 for ILS, $1,287,006.70 for Tech plus add'l $13,475 in PC support fees in excess of Tech budget - SCLS contribution of $244,356(was $250,356-$6,000 for Black Mesh to be paid by account 5591), also - $20,000 Bibliotheca contract fees</t>
  </si>
  <si>
    <t>Audited year end 2016 was $560,382.95</t>
  </si>
  <si>
    <t>Moved to tech carryover</t>
  </si>
  <si>
    <t>Audited year end 2016 of $478,650.28 -estimated expenditure in 2017 of $20,000 for LTEs</t>
  </si>
  <si>
    <t>May be eliminated</t>
  </si>
  <si>
    <t>no LSTA funds in 2017 or 2018</t>
  </si>
  <si>
    <t>Digital Media Buying Pool ($234,149) does not include SCIDS amt to be billed by WiLS directly to MAD, Advantage ($20,000) and Flipster ($22,165)</t>
  </si>
  <si>
    <t>One flat fee (MAD,MID,BAR,MFD), includes access + (STP) receives separate invoice which we pay</t>
  </si>
  <si>
    <t>No longer a separate fee</t>
  </si>
  <si>
    <t>$200 x 14 members</t>
  </si>
  <si>
    <t>Works as ILL loaning credit to offset when we have to pay to borrow</t>
  </si>
  <si>
    <t>1/10 of 1% of SCLS state aid paid to SRLAAW for advocacy.  Madison will pay half of this. Plus $50 for annual dues</t>
  </si>
  <si>
    <t>MCM now paying this fee</t>
  </si>
  <si>
    <t>Includes 1.2% COL</t>
  </si>
  <si>
    <t>Added $26,000 for linked data project</t>
  </si>
  <si>
    <t>Includes 1.2% COL. Includes part-time LTE salary costs to be paid out of carryover $10,000</t>
  </si>
  <si>
    <t>updated OCLC amount</t>
  </si>
  <si>
    <t>Audited year end 2016 $560,382.95. Added $5,011 of extra MyPC $ intended to build up Tech Contingency.  Also added $13,475 for extra PC support fees charged in excess of cost.</t>
  </si>
  <si>
    <t>Moved to tech contingency</t>
  </si>
  <si>
    <t>Audited year end 2016 $478,650.28 -2017 LTE expenditure of $20,000 = $458,650, minus cost of 2018 ILS LTE $10,000</t>
  </si>
  <si>
    <t>Annual maintenance cost for licenses for My PC.  My PC = $3179 (used 2016 cost). Also includes Bibliotheca annual maintenance and support fees.  Using 2017 Bibliotheca amount $98,011.52</t>
  </si>
  <si>
    <t>New account in 2018.  This account utilizes roughly $40,000 in network savings, $29,000 in Greg Barniski salary savings, $20,000 in Bibliotheca funds.  Then reducing expenses (and subsequently state aid contribution) by $6,000 to cover half the cost of Black Mesh.  This new account funding will be used to pay for consultants, firewall work, etc to replace work previously done by Greg B.</t>
  </si>
  <si>
    <t>now included in other tech accounts and part of cost formula</t>
  </si>
  <si>
    <t>For SCLS printing we send to MPL</t>
  </si>
  <si>
    <t>Consultants $9,500; Administration $4,000; Delivery $500; ILS/Tech $16,000</t>
  </si>
  <si>
    <t>Actual 2017 budget-need to update</t>
  </si>
  <si>
    <t>Included WI State journal subscription and Kerrie's HR Employment Law subscription</t>
  </si>
  <si>
    <t>reduced fuel rebate due to rising fuel costs</t>
  </si>
  <si>
    <t>Waltco increase</t>
  </si>
  <si>
    <t xml:space="preserve">Combines incentive and performer.  Established a new account/number for Youth Literacy Supplements (budgets total needed assuming all libraries request funds) </t>
  </si>
  <si>
    <t>moved to 7430</t>
  </si>
  <si>
    <t>Includes wireless labs, gadgets, ILS and Tech experimental projects, maker kit maintenance, other</t>
  </si>
  <si>
    <t>includes a 1.2% COL, addl $2500</t>
  </si>
  <si>
    <t>$12,752.95/mo base rent thru 5/2018, then 3% escalator to $13,135.54 for rest of yr + $1729/mo taxes + $1296.75 CAM+ annual CAM/Taxes audit amt $10,000</t>
  </si>
  <si>
    <t>based on last 2 years</t>
  </si>
  <si>
    <t>$175/week + $370 floor wax and $212.50 shampoo</t>
  </si>
  <si>
    <t>based on last year and projection for this year</t>
  </si>
  <si>
    <t>3% increases projected in 2018</t>
  </si>
  <si>
    <t>Projected 3% increase in premiums over 2017 actual rates</t>
  </si>
  <si>
    <t>Premium holiday expected to remain in place</t>
  </si>
  <si>
    <t>Projected 2018 FICA</t>
  </si>
  <si>
    <t>based on 2017 premiums</t>
  </si>
  <si>
    <t>Reduced, based on actual expenses over past 3 years.</t>
  </si>
  <si>
    <t>2017 actual</t>
  </si>
  <si>
    <t>$1,000 base, $122 NCOA fee to match address to Nat'l database and $12,000 for Black Mesh</t>
  </si>
  <si>
    <t>Includes SCLS staff PCs, peripherals, 1 meeting room laptop/year, Tech recycling, software to include Survey Monkey, Type Pad, Form Assembly and upgrades. Any purchases above this amount will be paid for out of carryover funds.</t>
  </si>
  <si>
    <t>Estimated starting balance:  Audited year end 2016 ($993,323.32) minus the 2017 purchase of 1 van ($30,000), anniversary gifts for staff ($250), Lullabot ($12,000), furniture ($3,900), Tamara LTE ($4,000), Drupal Migration($2,500), Black Mesh ($12,000), plus $16,000 anticipated spending.  In 2018 will purchase a Delivery Vehicle from this account.</t>
  </si>
  <si>
    <t>No longer providing legal services by Robert Hunter</t>
  </si>
  <si>
    <t>Not budgeting any vehicles in 2018.  If we need to purchase any, it will come out of contingency</t>
  </si>
  <si>
    <t xml:space="preserve">Projected increase from 6.8% to 7.0% </t>
  </si>
  <si>
    <t>2018 Alternate Budget with Additional State Aid</t>
  </si>
  <si>
    <t>Includes Additional $68,693 State Aid for 2018</t>
  </si>
  <si>
    <t>Total Revenue with additional state aid.</t>
  </si>
  <si>
    <t>Grand Total Revenue with additional state aid.</t>
  </si>
  <si>
    <t>Virtual Servers for Proxy Server Database Authentication-to expand life long learning and job development.</t>
  </si>
  <si>
    <t>Expanding broadband service</t>
  </si>
  <si>
    <t>Total Expenses with additional state aid.</t>
  </si>
  <si>
    <t>Grand Total Expenses with additional state aid.</t>
  </si>
  <si>
    <t>Last revised 9/19/17</t>
  </si>
  <si>
    <t>Software for the Virtual Servers to support Proxy Server Database Authentication-to expand life long learning and work force development.</t>
  </si>
  <si>
    <t>To expand life long learning and work force development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</si>
</sst>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4" x14ac:knownFonts="1">
    <font>
      <sz val="11"/>
      <color theme="1"/>
      <name val="Calibri"/>
      <family val="2"/>
      <scheme val="minor"/>
    </font>
    <font>
      <sz val="8"/>
      <color theme="1"/>
      <name val="Calibri"/>
      <family val="2"/>
      <scheme val="minor"/>
    </font>
    <font>
      <sz val="11"/>
      <color theme="1"/>
      <name val="Calibri"/>
      <family val="2"/>
      <scheme val="minor"/>
    </font>
    <font>
      <sz val="9"/>
      <color theme="1"/>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s>
  <borders count="1">
    <border>
      <left/>
      <right/>
      <top/>
      <bottom/>
      <diagonal/>
    </border>
  </borders>
  <cellStyleXfs count="2">
    <xf numFmtId="0" fontId="0" fillId="0" borderId="0"/>
    <xf numFmtId="44" fontId="2" fillId="0" borderId="0" applyFont="0" applyFill="0" applyBorder="0" applyAlignment="0" applyProtection="0"/>
  </cellStyleXfs>
  <cellXfs count="25">
    <xf numFmtId="0" fontId="0" fillId="0" borderId="0" xfId="0"/>
    <xf numFmtId="164" fontId="0" fillId="0" borderId="0" xfId="0" applyNumberFormat="1"/>
    <xf numFmtId="44" fontId="0" fillId="0" borderId="0" xfId="0" applyNumberFormat="1"/>
    <xf numFmtId="164" fontId="0" fillId="0" borderId="0" xfId="0" applyNumberFormat="1" applyAlignment="1">
      <alignment wrapText="1"/>
    </xf>
    <xf numFmtId="164" fontId="0" fillId="2" borderId="0" xfId="0" applyNumberFormat="1" applyFill="1"/>
    <xf numFmtId="44" fontId="0" fillId="2" borderId="0" xfId="0" applyNumberFormat="1" applyFill="1"/>
    <xf numFmtId="0" fontId="0" fillId="2" borderId="0" xfId="0" applyFill="1"/>
    <xf numFmtId="164" fontId="1" fillId="0" borderId="0" xfId="0" applyNumberFormat="1" applyFont="1" applyAlignment="1">
      <alignment wrapText="1"/>
    </xf>
    <xf numFmtId="164" fontId="1" fillId="2" borderId="0" xfId="0" applyNumberFormat="1" applyFont="1" applyFill="1" applyAlignment="1">
      <alignment wrapText="1"/>
    </xf>
    <xf numFmtId="0" fontId="0" fillId="0" borderId="0" xfId="0" applyAlignment="1">
      <alignment wrapText="1"/>
    </xf>
    <xf numFmtId="44" fontId="0" fillId="0" borderId="0" xfId="0" applyNumberFormat="1" applyAlignment="1">
      <alignment wrapText="1"/>
    </xf>
    <xf numFmtId="0" fontId="0" fillId="0" borderId="0" xfId="0"/>
    <xf numFmtId="164" fontId="3" fillId="0" borderId="0" xfId="1" applyNumberFormat="1" applyFont="1" applyFill="1"/>
    <xf numFmtId="164" fontId="3" fillId="3" borderId="0" xfId="1" applyNumberFormat="1" applyFont="1" applyFill="1"/>
    <xf numFmtId="44" fontId="3" fillId="0" borderId="0" xfId="1" applyFont="1" applyFill="1" applyAlignment="1">
      <alignment wrapText="1"/>
    </xf>
    <xf numFmtId="44" fontId="3" fillId="0" borderId="0" xfId="0" applyNumberFormat="1" applyFont="1" applyFill="1"/>
    <xf numFmtId="44" fontId="3" fillId="3" borderId="0" xfId="1" applyFont="1" applyFill="1"/>
    <xf numFmtId="164" fontId="3" fillId="3" borderId="0" xfId="1" applyNumberFormat="1" applyFont="1" applyFill="1" applyAlignment="1">
      <alignment wrapText="1"/>
    </xf>
    <xf numFmtId="44" fontId="3" fillId="3" borderId="0" xfId="1" applyFont="1" applyFill="1" applyAlignment="1">
      <alignment wrapText="1"/>
    </xf>
    <xf numFmtId="0" fontId="3" fillId="3" borderId="0" xfId="0" applyFont="1" applyFill="1" applyAlignment="1">
      <alignment wrapText="1"/>
    </xf>
    <xf numFmtId="0" fontId="3" fillId="3" borderId="0" xfId="0" applyFont="1" applyFill="1" applyAlignment="1">
      <alignment wrapText="1"/>
    </xf>
    <xf numFmtId="0" fontId="0" fillId="0" borderId="0" xfId="0"/>
    <xf numFmtId="0" fontId="3" fillId="3" borderId="0" xfId="0" applyFont="1" applyFill="1" applyAlignment="1">
      <alignment wrapText="1"/>
    </xf>
    <xf numFmtId="0" fontId="3" fillId="3" borderId="0" xfId="0" applyFont="1" applyFill="1" applyAlignment="1">
      <alignment wrapText="1"/>
    </xf>
    <xf numFmtId="0" fontId="3" fillId="3" borderId="0" xfId="0" applyFont="1" applyFill="1" applyAlignment="1">
      <alignmen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3"/>
  <sheetViews>
    <sheetView tabSelected="1" topLeftCell="C133" workbookViewId="0">
      <selection activeCell="K162" sqref="K162"/>
    </sheetView>
  </sheetViews>
  <sheetFormatPr defaultRowHeight="14.4" x14ac:dyDescent="0.3"/>
  <cols>
    <col min="1" max="1" width="7" customWidth="1"/>
    <col min="2" max="2" width="57.6640625" customWidth="1"/>
    <col min="3" max="5" width="14.109375" customWidth="1"/>
    <col min="6" max="6" width="14.33203125" customWidth="1"/>
    <col min="7" max="7" width="14.109375" customWidth="1"/>
    <col min="8" max="8" width="14.109375" style="6" customWidth="1"/>
    <col min="9" max="10" width="13.33203125" customWidth="1"/>
    <col min="11" max="11" width="43" style="9" customWidth="1"/>
  </cols>
  <sheetData>
    <row r="1" spans="1:11" ht="48.6" x14ac:dyDescent="0.3">
      <c r="A1" t="s">
        <v>0</v>
      </c>
      <c r="B1" t="s">
        <v>1</v>
      </c>
      <c r="C1" s="1" t="s">
        <v>203</v>
      </c>
      <c r="D1" s="1" t="s">
        <v>204</v>
      </c>
      <c r="E1" s="1" t="s">
        <v>205</v>
      </c>
      <c r="F1" s="1" t="s">
        <v>206</v>
      </c>
      <c r="G1" s="1" t="s">
        <v>207</v>
      </c>
      <c r="H1" s="4" t="s">
        <v>208</v>
      </c>
      <c r="I1" s="3" t="s">
        <v>209</v>
      </c>
      <c r="J1" s="17" t="s">
        <v>272</v>
      </c>
      <c r="K1" s="9" t="s">
        <v>280</v>
      </c>
    </row>
    <row r="2" spans="1:11" x14ac:dyDescent="0.3">
      <c r="B2" t="s">
        <v>2</v>
      </c>
      <c r="C2" s="1"/>
      <c r="D2" s="1"/>
      <c r="E2" s="1"/>
      <c r="F2" s="1"/>
      <c r="G2" s="1"/>
      <c r="H2" s="4"/>
      <c r="I2" s="1"/>
      <c r="J2" s="11"/>
    </row>
    <row r="3" spans="1:11" x14ac:dyDescent="0.3">
      <c r="B3" t="s">
        <v>3</v>
      </c>
      <c r="C3" s="1"/>
      <c r="D3" s="1"/>
      <c r="E3" s="1"/>
      <c r="F3" s="1"/>
      <c r="G3" s="1"/>
      <c r="H3" s="4"/>
      <c r="I3" s="1"/>
      <c r="J3" s="11"/>
    </row>
    <row r="4" spans="1:11" x14ac:dyDescent="0.3">
      <c r="A4">
        <v>4010</v>
      </c>
      <c r="B4" t="s">
        <v>4</v>
      </c>
      <c r="C4" s="1">
        <v>2062581</v>
      </c>
      <c r="D4" s="1">
        <v>2062581</v>
      </c>
      <c r="E4" s="1">
        <v>2062581</v>
      </c>
      <c r="F4" s="1">
        <v>2062581</v>
      </c>
      <c r="G4" s="1">
        <v>2062581</v>
      </c>
      <c r="H4" s="4">
        <f>F4</f>
        <v>2062581</v>
      </c>
      <c r="I4" s="1">
        <f>H4-G4</f>
        <v>0</v>
      </c>
      <c r="J4" s="13">
        <v>2131274</v>
      </c>
      <c r="K4" s="19" t="s">
        <v>273</v>
      </c>
    </row>
    <row r="5" spans="1:11" x14ac:dyDescent="0.3">
      <c r="A5">
        <v>4041</v>
      </c>
      <c r="B5" t="s">
        <v>5</v>
      </c>
      <c r="C5" s="1">
        <v>32000</v>
      </c>
      <c r="D5" s="1">
        <v>32000</v>
      </c>
      <c r="E5" s="1">
        <v>35511.769999999997</v>
      </c>
      <c r="F5" s="1">
        <v>32000</v>
      </c>
      <c r="G5" s="1">
        <v>32000</v>
      </c>
      <c r="H5" s="4">
        <v>35000</v>
      </c>
      <c r="I5" s="1">
        <f t="shared" ref="I5:I66" si="0">H5-G5</f>
        <v>3000</v>
      </c>
      <c r="J5" s="12"/>
      <c r="K5" s="9" t="s">
        <v>215</v>
      </c>
    </row>
    <row r="6" spans="1:11" x14ac:dyDescent="0.3">
      <c r="A6">
        <v>4030</v>
      </c>
      <c r="B6" t="s">
        <v>6</v>
      </c>
      <c r="C6" s="1">
        <v>13000</v>
      </c>
      <c r="D6" s="1">
        <v>13000</v>
      </c>
      <c r="E6" s="1">
        <v>12159.5</v>
      </c>
      <c r="F6" s="1">
        <v>13000</v>
      </c>
      <c r="G6" s="1">
        <v>13000</v>
      </c>
      <c r="H6" s="4">
        <f>F6</f>
        <v>13000</v>
      </c>
      <c r="I6" s="1">
        <f t="shared" si="0"/>
        <v>0</v>
      </c>
      <c r="J6" s="12"/>
      <c r="K6" s="9" t="s">
        <v>216</v>
      </c>
    </row>
    <row r="7" spans="1:11" x14ac:dyDescent="0.3">
      <c r="A7">
        <v>4040</v>
      </c>
      <c r="B7" t="s">
        <v>7</v>
      </c>
      <c r="C7" s="1">
        <v>0</v>
      </c>
      <c r="D7" s="1">
        <v>0</v>
      </c>
      <c r="E7" s="1"/>
      <c r="F7" s="1">
        <v>0</v>
      </c>
      <c r="G7" s="1">
        <v>0</v>
      </c>
      <c r="H7" s="4">
        <v>0</v>
      </c>
      <c r="I7" s="1">
        <f t="shared" si="0"/>
        <v>0</v>
      </c>
      <c r="J7" s="12"/>
    </row>
    <row r="8" spans="1:11" ht="86.4" x14ac:dyDescent="0.3">
      <c r="A8">
        <v>4050</v>
      </c>
      <c r="B8" t="s">
        <v>8</v>
      </c>
      <c r="C8" s="1">
        <v>841660.18</v>
      </c>
      <c r="D8" s="1">
        <v>933029.57</v>
      </c>
      <c r="E8" s="1">
        <v>0</v>
      </c>
      <c r="F8" s="1">
        <f>933029.57-31141.15-34180.27-10000</f>
        <v>857708.14999999991</v>
      </c>
      <c r="G8" s="1">
        <v>993323.32</v>
      </c>
      <c r="H8" s="4">
        <f>993323.32-30000-12000-3900-4000-250-2500-12000-16000</f>
        <v>912673.32</v>
      </c>
      <c r="I8" s="1">
        <f t="shared" si="0"/>
        <v>-80650</v>
      </c>
      <c r="J8" s="12"/>
      <c r="K8" s="9" t="s">
        <v>217</v>
      </c>
    </row>
    <row r="9" spans="1:11" x14ac:dyDescent="0.3">
      <c r="A9">
        <v>4060</v>
      </c>
      <c r="B9" t="s">
        <v>9</v>
      </c>
      <c r="C9" s="1"/>
      <c r="D9" s="1"/>
      <c r="E9" s="1">
        <v>-10573.23</v>
      </c>
      <c r="F9" s="1"/>
      <c r="G9" s="1"/>
      <c r="H9" s="4"/>
      <c r="I9" s="1">
        <f t="shared" si="0"/>
        <v>0</v>
      </c>
      <c r="J9" s="12"/>
    </row>
    <row r="10" spans="1:11" x14ac:dyDescent="0.3">
      <c r="A10">
        <v>4090</v>
      </c>
      <c r="B10" t="s">
        <v>10</v>
      </c>
      <c r="C10" s="1">
        <v>969298</v>
      </c>
      <c r="D10" s="1">
        <v>969298</v>
      </c>
      <c r="E10" s="1">
        <v>969298</v>
      </c>
      <c r="F10" s="1">
        <v>995421</v>
      </c>
      <c r="G10" s="1">
        <v>995421</v>
      </c>
      <c r="H10" s="4">
        <f>F10</f>
        <v>995421</v>
      </c>
      <c r="I10" s="1">
        <f t="shared" si="0"/>
        <v>0</v>
      </c>
      <c r="J10" s="12"/>
      <c r="K10" s="9" t="s">
        <v>218</v>
      </c>
    </row>
    <row r="11" spans="1:11" x14ac:dyDescent="0.3">
      <c r="A11">
        <v>4110</v>
      </c>
      <c r="B11" t="s">
        <v>11</v>
      </c>
      <c r="C11" s="1">
        <v>426567</v>
      </c>
      <c r="D11" s="1">
        <v>421568</v>
      </c>
      <c r="E11" s="1">
        <v>421568</v>
      </c>
      <c r="F11" s="1">
        <v>424503</v>
      </c>
      <c r="G11" s="1">
        <v>421568</v>
      </c>
      <c r="H11" s="4">
        <f>F11</f>
        <v>424503</v>
      </c>
      <c r="I11" s="1">
        <f t="shared" si="0"/>
        <v>2935</v>
      </c>
      <c r="J11" s="12"/>
      <c r="K11" s="9" t="s">
        <v>218</v>
      </c>
    </row>
    <row r="12" spans="1:11" x14ac:dyDescent="0.3">
      <c r="A12">
        <v>4120</v>
      </c>
      <c r="B12" t="s">
        <v>12</v>
      </c>
      <c r="C12" s="1">
        <v>388332</v>
      </c>
      <c r="D12" s="1">
        <v>388332</v>
      </c>
      <c r="E12" s="1">
        <v>388332</v>
      </c>
      <c r="F12" s="1">
        <v>388392</v>
      </c>
      <c r="G12" s="1">
        <v>388392</v>
      </c>
      <c r="H12" s="4">
        <v>389392</v>
      </c>
      <c r="I12" s="1">
        <f t="shared" si="0"/>
        <v>1000</v>
      </c>
      <c r="J12" s="12"/>
    </row>
    <row r="13" spans="1:11" x14ac:dyDescent="0.3">
      <c r="A13">
        <v>4130</v>
      </c>
      <c r="B13" t="s">
        <v>13</v>
      </c>
      <c r="C13" s="1">
        <v>13500</v>
      </c>
      <c r="D13" s="1">
        <v>13500</v>
      </c>
      <c r="E13" s="1">
        <v>12461.74</v>
      </c>
      <c r="F13" s="1">
        <v>12500</v>
      </c>
      <c r="G13" s="1">
        <v>12500</v>
      </c>
      <c r="H13" s="4">
        <v>12000</v>
      </c>
      <c r="I13" s="1">
        <f t="shared" si="0"/>
        <v>-500</v>
      </c>
      <c r="J13" s="12"/>
    </row>
    <row r="14" spans="1:11" x14ac:dyDescent="0.3">
      <c r="A14">
        <v>4150</v>
      </c>
      <c r="B14" t="s">
        <v>14</v>
      </c>
      <c r="C14" s="1">
        <v>5500</v>
      </c>
      <c r="D14" s="1">
        <v>5500</v>
      </c>
      <c r="E14" s="1">
        <v>3078.1</v>
      </c>
      <c r="F14" s="1">
        <v>11000</v>
      </c>
      <c r="G14" s="1">
        <v>11000</v>
      </c>
      <c r="H14" s="4">
        <v>5500</v>
      </c>
      <c r="I14" s="1">
        <f t="shared" si="0"/>
        <v>-5500</v>
      </c>
      <c r="J14" s="12"/>
    </row>
    <row r="15" spans="1:11" x14ac:dyDescent="0.3">
      <c r="A15">
        <v>4170</v>
      </c>
      <c r="B15" t="s">
        <v>15</v>
      </c>
      <c r="C15" s="1">
        <v>1208821</v>
      </c>
      <c r="D15" s="1">
        <v>1208821</v>
      </c>
      <c r="E15" s="1">
        <v>1208485</v>
      </c>
      <c r="F15" s="1">
        <f>1227778-8000</f>
        <v>1219778</v>
      </c>
      <c r="G15" s="1">
        <v>1219778</v>
      </c>
      <c r="H15" s="4">
        <v>1220557</v>
      </c>
      <c r="I15" s="1">
        <f t="shared" si="0"/>
        <v>779</v>
      </c>
      <c r="J15" s="12"/>
      <c r="K15" s="9" t="s">
        <v>219</v>
      </c>
    </row>
    <row r="16" spans="1:11" x14ac:dyDescent="0.3">
      <c r="A16">
        <v>4180</v>
      </c>
      <c r="B16" t="s">
        <v>16</v>
      </c>
      <c r="C16" s="1">
        <v>2000</v>
      </c>
      <c r="D16" s="1">
        <v>2000</v>
      </c>
      <c r="E16" s="1">
        <v>25094.6</v>
      </c>
      <c r="F16" s="1">
        <v>10000</v>
      </c>
      <c r="G16" s="1">
        <v>10000</v>
      </c>
      <c r="H16" s="4">
        <v>20000</v>
      </c>
      <c r="I16" s="1">
        <f t="shared" si="0"/>
        <v>10000</v>
      </c>
      <c r="J16" s="12"/>
      <c r="K16" s="9" t="s">
        <v>220</v>
      </c>
    </row>
    <row r="17" spans="1:11" x14ac:dyDescent="0.3">
      <c r="A17">
        <v>4220</v>
      </c>
      <c r="B17" t="s">
        <v>17</v>
      </c>
      <c r="C17" s="1">
        <v>24354.43</v>
      </c>
      <c r="D17" s="1">
        <v>24354.43</v>
      </c>
      <c r="E17" s="1">
        <v>24354.43</v>
      </c>
      <c r="F17" s="1">
        <v>25328.61</v>
      </c>
      <c r="G17" s="1">
        <v>25328.61</v>
      </c>
      <c r="H17" s="4">
        <v>26341.75</v>
      </c>
      <c r="I17" s="1">
        <f t="shared" si="0"/>
        <v>1013.1399999999994</v>
      </c>
      <c r="J17" s="12"/>
    </row>
    <row r="18" spans="1:11" ht="72" x14ac:dyDescent="0.3">
      <c r="A18">
        <v>4241</v>
      </c>
      <c r="B18" t="s">
        <v>18</v>
      </c>
      <c r="C18" s="1">
        <v>103848.45</v>
      </c>
      <c r="D18" s="1">
        <v>128649.84</v>
      </c>
      <c r="E18" s="1">
        <v>128698.59</v>
      </c>
      <c r="F18" s="1">
        <v>126471</v>
      </c>
      <c r="G18" s="1">
        <v>126471</v>
      </c>
      <c r="H18" s="4">
        <v>126381.52</v>
      </c>
      <c r="I18" s="1">
        <f t="shared" si="0"/>
        <v>-89.479999999995925</v>
      </c>
      <c r="J18" s="12"/>
      <c r="K18" s="9" t="s">
        <v>221</v>
      </c>
    </row>
    <row r="19" spans="1:11" ht="86.4" x14ac:dyDescent="0.3">
      <c r="A19">
        <v>4242</v>
      </c>
      <c r="B19" t="s">
        <v>19</v>
      </c>
      <c r="C19" s="1">
        <v>2054561</v>
      </c>
      <c r="D19" s="1">
        <v>2054561</v>
      </c>
      <c r="E19" s="1">
        <v>2047137.16</v>
      </c>
      <c r="F19" s="1">
        <v>2113781</v>
      </c>
      <c r="G19" s="1">
        <v>2113781</v>
      </c>
      <c r="H19" s="4">
        <v>2164217</v>
      </c>
      <c r="I19" s="1">
        <f t="shared" si="0"/>
        <v>50436</v>
      </c>
      <c r="J19" s="12"/>
      <c r="K19" s="9" t="s">
        <v>222</v>
      </c>
    </row>
    <row r="20" spans="1:11" x14ac:dyDescent="0.3">
      <c r="A20">
        <v>4245</v>
      </c>
      <c r="B20" t="s">
        <v>20</v>
      </c>
      <c r="C20" s="1">
        <v>477545.95</v>
      </c>
      <c r="D20" s="1">
        <v>485384.95</v>
      </c>
      <c r="E20" s="1">
        <v>0</v>
      </c>
      <c r="F20" s="1">
        <v>485384.95</v>
      </c>
      <c r="G20" s="1">
        <v>560382.94999999995</v>
      </c>
      <c r="H20" s="4">
        <v>560382.94999999995</v>
      </c>
      <c r="I20" s="1">
        <f t="shared" si="0"/>
        <v>0</v>
      </c>
      <c r="J20" s="12"/>
      <c r="K20" s="9" t="s">
        <v>223</v>
      </c>
    </row>
    <row r="21" spans="1:11" x14ac:dyDescent="0.3">
      <c r="A21">
        <v>4246</v>
      </c>
      <c r="B21" t="s">
        <v>21</v>
      </c>
      <c r="C21" s="1">
        <v>0</v>
      </c>
      <c r="D21" s="1">
        <v>0</v>
      </c>
      <c r="E21" s="1">
        <v>0</v>
      </c>
      <c r="F21" s="1">
        <v>0</v>
      </c>
      <c r="G21" s="1">
        <v>0</v>
      </c>
      <c r="H21" s="4">
        <v>0</v>
      </c>
      <c r="I21" s="1">
        <f t="shared" si="0"/>
        <v>0</v>
      </c>
      <c r="J21" s="12"/>
      <c r="K21" s="9" t="s">
        <v>224</v>
      </c>
    </row>
    <row r="22" spans="1:11" x14ac:dyDescent="0.3">
      <c r="A22">
        <v>4247</v>
      </c>
      <c r="B22" t="s">
        <v>22</v>
      </c>
      <c r="C22" s="1">
        <v>0</v>
      </c>
      <c r="D22" s="1">
        <v>0</v>
      </c>
      <c r="E22" s="1">
        <v>0</v>
      </c>
      <c r="F22" s="1">
        <v>0</v>
      </c>
      <c r="G22" s="1">
        <v>0</v>
      </c>
      <c r="H22" s="4">
        <v>0</v>
      </c>
      <c r="I22" s="1">
        <f t="shared" si="0"/>
        <v>0</v>
      </c>
      <c r="J22" s="12"/>
      <c r="K22" s="9" t="s">
        <v>224</v>
      </c>
    </row>
    <row r="23" spans="1:11" ht="28.8" x14ac:dyDescent="0.3">
      <c r="A23">
        <v>4270</v>
      </c>
      <c r="B23" t="s">
        <v>23</v>
      </c>
      <c r="C23" s="1">
        <v>504750.28</v>
      </c>
      <c r="D23" s="1">
        <v>502964.28</v>
      </c>
      <c r="E23" s="1">
        <v>0</v>
      </c>
      <c r="F23" s="1">
        <f>502964.28-10000</f>
        <v>492964.28</v>
      </c>
      <c r="G23" s="1">
        <v>478650.28</v>
      </c>
      <c r="H23" s="4">
        <f>478650.28-20000</f>
        <v>458650.28</v>
      </c>
      <c r="I23" s="1">
        <f t="shared" si="0"/>
        <v>-20000</v>
      </c>
      <c r="J23" s="12"/>
      <c r="K23" s="9" t="s">
        <v>225</v>
      </c>
    </row>
    <row r="24" spans="1:11" x14ac:dyDescent="0.3">
      <c r="A24">
        <v>4280</v>
      </c>
      <c r="B24" t="s">
        <v>24</v>
      </c>
      <c r="C24" s="1">
        <v>0</v>
      </c>
      <c r="D24" s="1">
        <v>0</v>
      </c>
      <c r="E24" s="1">
        <v>0</v>
      </c>
      <c r="F24" s="1">
        <v>0</v>
      </c>
      <c r="G24" s="1">
        <v>0</v>
      </c>
      <c r="H24" s="4">
        <v>0</v>
      </c>
      <c r="I24" s="1">
        <f t="shared" si="0"/>
        <v>0</v>
      </c>
      <c r="J24" s="12"/>
    </row>
    <row r="25" spans="1:11" x14ac:dyDescent="0.3">
      <c r="B25" t="s">
        <v>25</v>
      </c>
      <c r="C25" s="1"/>
      <c r="D25" s="1"/>
      <c r="E25" s="1"/>
      <c r="F25" s="1"/>
      <c r="G25" s="1"/>
      <c r="H25" s="4"/>
      <c r="I25" s="1"/>
      <c r="J25" s="12"/>
    </row>
    <row r="26" spans="1:11" x14ac:dyDescent="0.3">
      <c r="B26" t="s">
        <v>26</v>
      </c>
      <c r="C26" s="1"/>
      <c r="D26" s="1"/>
      <c r="E26" s="1"/>
      <c r="F26" s="1"/>
      <c r="G26" s="1"/>
      <c r="H26" s="4"/>
      <c r="I26" s="1"/>
      <c r="J26" s="12"/>
    </row>
    <row r="27" spans="1:11" x14ac:dyDescent="0.3">
      <c r="B27" t="s">
        <v>27</v>
      </c>
      <c r="C27" s="1"/>
      <c r="D27" s="1"/>
      <c r="E27" s="1"/>
      <c r="F27" s="1"/>
      <c r="G27" s="1"/>
      <c r="H27" s="4"/>
      <c r="I27" s="1"/>
      <c r="J27" s="12"/>
    </row>
    <row r="28" spans="1:11" x14ac:dyDescent="0.3">
      <c r="B28" t="s">
        <v>28</v>
      </c>
      <c r="C28" s="1"/>
      <c r="D28" s="1"/>
      <c r="E28" s="1"/>
      <c r="F28" s="1"/>
      <c r="G28" s="1"/>
      <c r="H28" s="4"/>
      <c r="I28" s="1"/>
      <c r="J28" s="12"/>
    </row>
    <row r="29" spans="1:11" x14ac:dyDescent="0.3">
      <c r="B29" t="s">
        <v>29</v>
      </c>
      <c r="C29" s="1"/>
      <c r="D29" s="1"/>
      <c r="E29" s="1"/>
      <c r="F29" s="1"/>
      <c r="G29" s="1"/>
      <c r="H29" s="4"/>
      <c r="I29" s="1"/>
      <c r="J29" s="12"/>
    </row>
    <row r="30" spans="1:11" x14ac:dyDescent="0.3">
      <c r="B30" t="s">
        <v>30</v>
      </c>
      <c r="C30" s="1"/>
      <c r="D30" s="1"/>
      <c r="E30" s="1"/>
      <c r="F30" s="1"/>
      <c r="G30" s="1"/>
      <c r="H30" s="4"/>
      <c r="I30" s="1"/>
      <c r="J30" s="12"/>
    </row>
    <row r="31" spans="1:11" x14ac:dyDescent="0.3">
      <c r="A31">
        <v>4290</v>
      </c>
      <c r="B31" t="s">
        <v>31</v>
      </c>
      <c r="C31" s="1">
        <v>6400</v>
      </c>
      <c r="D31" s="1">
        <v>6400</v>
      </c>
      <c r="E31" s="1">
        <v>9529.77</v>
      </c>
      <c r="F31" s="1">
        <v>8000</v>
      </c>
      <c r="G31" s="1">
        <v>8000</v>
      </c>
      <c r="H31" s="4">
        <v>9500</v>
      </c>
      <c r="I31" s="1">
        <f t="shared" si="0"/>
        <v>1500</v>
      </c>
      <c r="J31" s="12"/>
      <c r="K31" s="9" t="s">
        <v>220</v>
      </c>
    </row>
    <row r="32" spans="1:11" x14ac:dyDescent="0.3">
      <c r="A32">
        <v>4405</v>
      </c>
      <c r="B32" t="s">
        <v>32</v>
      </c>
      <c r="C32" s="1"/>
      <c r="D32" s="1"/>
      <c r="E32" s="1">
        <v>4999.8</v>
      </c>
      <c r="F32" s="1"/>
      <c r="G32" s="1">
        <v>0</v>
      </c>
      <c r="H32" s="4"/>
      <c r="I32" s="1">
        <f t="shared" si="0"/>
        <v>0</v>
      </c>
      <c r="J32" s="12"/>
    </row>
    <row r="33" spans="1:11" x14ac:dyDescent="0.3">
      <c r="A33">
        <v>9102</v>
      </c>
      <c r="B33" t="s">
        <v>33</v>
      </c>
      <c r="C33" s="1">
        <v>42900</v>
      </c>
      <c r="D33" s="1">
        <v>42900</v>
      </c>
      <c r="E33" s="1">
        <v>31474.34</v>
      </c>
      <c r="F33" s="1">
        <v>43000</v>
      </c>
      <c r="G33" s="1">
        <v>43350</v>
      </c>
      <c r="H33" s="4">
        <v>0</v>
      </c>
      <c r="I33" s="1">
        <f t="shared" si="0"/>
        <v>-43350</v>
      </c>
      <c r="J33" s="12"/>
    </row>
    <row r="34" spans="1:11" x14ac:dyDescent="0.3">
      <c r="A34">
        <v>9113</v>
      </c>
      <c r="B34" t="s">
        <v>34</v>
      </c>
      <c r="C34" s="1">
        <v>75000</v>
      </c>
      <c r="D34" s="1">
        <v>75000</v>
      </c>
      <c r="E34" s="1">
        <v>75000</v>
      </c>
      <c r="F34" s="1">
        <v>75000</v>
      </c>
      <c r="G34" s="1">
        <v>75000</v>
      </c>
      <c r="H34" s="4">
        <v>75000</v>
      </c>
      <c r="I34" s="1">
        <f t="shared" si="0"/>
        <v>0</v>
      </c>
      <c r="J34" s="12"/>
    </row>
    <row r="35" spans="1:11" x14ac:dyDescent="0.3">
      <c r="A35">
        <v>9120</v>
      </c>
      <c r="B35" t="s">
        <v>35</v>
      </c>
      <c r="C35" s="1"/>
      <c r="D35" s="1"/>
      <c r="E35" s="1"/>
      <c r="F35" s="1"/>
      <c r="G35" s="1">
        <v>0</v>
      </c>
      <c r="H35" s="4">
        <v>0</v>
      </c>
      <c r="I35" s="1">
        <f t="shared" si="0"/>
        <v>0</v>
      </c>
      <c r="J35" s="12"/>
    </row>
    <row r="36" spans="1:11" x14ac:dyDescent="0.3">
      <c r="A36">
        <v>9125</v>
      </c>
      <c r="B36" t="s">
        <v>36</v>
      </c>
      <c r="C36" s="1"/>
      <c r="D36" s="1"/>
      <c r="E36" s="1">
        <v>423.85</v>
      </c>
      <c r="F36" s="1"/>
      <c r="G36" s="1">
        <v>0</v>
      </c>
      <c r="H36" s="4"/>
      <c r="I36" s="1">
        <f t="shared" si="0"/>
        <v>0</v>
      </c>
      <c r="J36" s="12"/>
    </row>
    <row r="37" spans="1:11" x14ac:dyDescent="0.3">
      <c r="A37">
        <v>9140</v>
      </c>
      <c r="B37" t="s">
        <v>37</v>
      </c>
      <c r="C37" s="1">
        <v>0</v>
      </c>
      <c r="D37" s="1">
        <v>0</v>
      </c>
      <c r="E37" s="1"/>
      <c r="F37" s="1">
        <v>0</v>
      </c>
      <c r="G37" s="1"/>
      <c r="H37" s="4">
        <v>0</v>
      </c>
      <c r="I37" s="1">
        <f t="shared" si="0"/>
        <v>0</v>
      </c>
      <c r="J37" s="12"/>
      <c r="K37" s="9" t="s">
        <v>227</v>
      </c>
    </row>
    <row r="38" spans="1:11" x14ac:dyDescent="0.3">
      <c r="A38">
        <v>9160</v>
      </c>
      <c r="B38" t="s">
        <v>38</v>
      </c>
      <c r="C38" s="1">
        <v>0</v>
      </c>
      <c r="D38" s="1">
        <v>0</v>
      </c>
      <c r="E38" s="1">
        <v>2775</v>
      </c>
      <c r="F38" s="1">
        <v>0</v>
      </c>
      <c r="G38" s="1"/>
      <c r="H38" s="4">
        <v>0</v>
      </c>
      <c r="I38" s="1">
        <f t="shared" si="0"/>
        <v>0</v>
      </c>
      <c r="J38" s="12"/>
    </row>
    <row r="39" spans="1:11" ht="43.2" x14ac:dyDescent="0.3">
      <c r="A39">
        <v>9170</v>
      </c>
      <c r="B39" t="s">
        <v>39</v>
      </c>
      <c r="C39" s="1">
        <v>241586</v>
      </c>
      <c r="D39" s="1">
        <v>235432.72</v>
      </c>
      <c r="E39" s="1">
        <v>235432.72</v>
      </c>
      <c r="F39" s="1">
        <v>273555</v>
      </c>
      <c r="G39" s="1">
        <v>267756.88</v>
      </c>
      <c r="H39" s="4">
        <f>254149+22165</f>
        <v>276314</v>
      </c>
      <c r="I39" s="1">
        <f t="shared" si="0"/>
        <v>8557.1199999999953</v>
      </c>
      <c r="J39" s="12"/>
      <c r="K39" s="9" t="s">
        <v>228</v>
      </c>
    </row>
    <row r="40" spans="1:11" x14ac:dyDescent="0.3">
      <c r="C40" s="1"/>
      <c r="D40" s="1"/>
      <c r="E40" s="1"/>
      <c r="F40" s="1"/>
      <c r="G40" s="1"/>
      <c r="H40" s="4"/>
      <c r="I40" s="1"/>
      <c r="J40" s="12"/>
    </row>
    <row r="41" spans="1:11" x14ac:dyDescent="0.3">
      <c r="B41" t="s">
        <v>40</v>
      </c>
      <c r="C41" s="2">
        <v>7670248.879999999</v>
      </c>
      <c r="D41" s="2">
        <f t="shared" ref="D41:H41" si="1">SUM(D4:D39)-D8-D20-D21-D22-D23-D28-D29</f>
        <v>7683897.9899999984</v>
      </c>
      <c r="E41" s="1">
        <f>SUM(E4:E39)-E8-E20-E21-E22-E23-E28-E29</f>
        <v>7687822.1399999987</v>
      </c>
      <c r="F41" s="2">
        <f t="shared" si="1"/>
        <v>7834310.6099999994</v>
      </c>
      <c r="G41" s="2">
        <f t="shared" si="1"/>
        <v>7825927.4899999984</v>
      </c>
      <c r="H41" s="5">
        <f t="shared" si="1"/>
        <v>7855708.2699999977</v>
      </c>
      <c r="I41" s="1">
        <f t="shared" si="0"/>
        <v>29780.779999999329</v>
      </c>
      <c r="J41" s="13">
        <v>7924401.2699999977</v>
      </c>
      <c r="K41" s="20" t="s">
        <v>274</v>
      </c>
    </row>
    <row r="42" spans="1:11" x14ac:dyDescent="0.3">
      <c r="B42" t="s">
        <v>41</v>
      </c>
      <c r="C42" s="2">
        <v>1823956.4100000001</v>
      </c>
      <c r="D42" s="2">
        <f t="shared" ref="D42:H42" si="2">D8+D20+D23+D21+D22</f>
        <v>1921378.8</v>
      </c>
      <c r="E42" s="2">
        <f t="shared" si="2"/>
        <v>0</v>
      </c>
      <c r="F42" s="2">
        <f t="shared" si="2"/>
        <v>1836057.38</v>
      </c>
      <c r="G42" s="2">
        <f t="shared" si="2"/>
        <v>2032356.55</v>
      </c>
      <c r="H42" s="5">
        <f t="shared" si="2"/>
        <v>1931706.55</v>
      </c>
      <c r="I42" s="1">
        <f t="shared" si="0"/>
        <v>-100650</v>
      </c>
      <c r="J42" s="13">
        <v>1931706.55</v>
      </c>
      <c r="K42" s="20"/>
    </row>
    <row r="43" spans="1:11" x14ac:dyDescent="0.3">
      <c r="B43" t="s">
        <v>42</v>
      </c>
      <c r="C43" s="2">
        <v>9494205.2899999991</v>
      </c>
      <c r="D43" s="2">
        <f t="shared" ref="D43:H43" si="3">SUM(D41:D42)</f>
        <v>9605276.7899999991</v>
      </c>
      <c r="E43" s="2">
        <f t="shared" si="3"/>
        <v>7687822.1399999987</v>
      </c>
      <c r="F43" s="2">
        <f t="shared" si="3"/>
        <v>9670367.9899999984</v>
      </c>
      <c r="G43" s="2">
        <f t="shared" si="3"/>
        <v>9858284.0399999991</v>
      </c>
      <c r="H43" s="5">
        <f t="shared" si="3"/>
        <v>9787414.8199999984</v>
      </c>
      <c r="I43" s="1">
        <f t="shared" si="0"/>
        <v>-70869.220000000671</v>
      </c>
      <c r="J43" s="16">
        <v>9856107.8199999984</v>
      </c>
      <c r="K43" s="20" t="s">
        <v>275</v>
      </c>
    </row>
    <row r="44" spans="1:11" x14ac:dyDescent="0.3">
      <c r="C44" s="1"/>
      <c r="D44" s="1"/>
      <c r="E44" s="1"/>
      <c r="F44" s="1"/>
      <c r="G44" s="1"/>
      <c r="H44" s="4"/>
      <c r="I44" s="1"/>
      <c r="J44" s="12"/>
    </row>
    <row r="45" spans="1:11" x14ac:dyDescent="0.3">
      <c r="B45" t="s">
        <v>43</v>
      </c>
      <c r="C45" s="1"/>
      <c r="D45" s="1"/>
      <c r="E45" s="1"/>
      <c r="F45" s="1"/>
      <c r="G45" s="1"/>
      <c r="H45" s="4"/>
      <c r="I45" s="1"/>
      <c r="J45" s="12"/>
    </row>
    <row r="46" spans="1:11" x14ac:dyDescent="0.3">
      <c r="C46" s="1"/>
      <c r="D46" s="1"/>
      <c r="E46" s="1"/>
      <c r="F46" s="1"/>
      <c r="G46" s="1"/>
      <c r="H46" s="4"/>
      <c r="I46" s="1"/>
      <c r="J46" s="12"/>
    </row>
    <row r="47" spans="1:11" x14ac:dyDescent="0.3">
      <c r="C47" s="1"/>
      <c r="D47" s="1"/>
      <c r="E47" s="1"/>
      <c r="F47" s="1"/>
      <c r="G47" s="1"/>
      <c r="H47" s="4"/>
      <c r="I47" s="1"/>
      <c r="J47" s="12"/>
    </row>
    <row r="48" spans="1:11" x14ac:dyDescent="0.3">
      <c r="B48" t="s">
        <v>44</v>
      </c>
      <c r="C48" s="1"/>
      <c r="D48" s="1"/>
      <c r="E48" s="1"/>
      <c r="F48" s="1"/>
      <c r="G48" s="1"/>
      <c r="H48" s="4"/>
      <c r="I48" s="1"/>
      <c r="J48" s="12"/>
    </row>
    <row r="49" spans="1:11" x14ac:dyDescent="0.3">
      <c r="C49" s="1"/>
      <c r="D49" s="1"/>
      <c r="E49" s="1"/>
      <c r="F49" s="1"/>
      <c r="G49" s="1"/>
      <c r="H49" s="4"/>
      <c r="I49" s="1"/>
      <c r="J49" s="12"/>
    </row>
    <row r="50" spans="1:11" x14ac:dyDescent="0.3">
      <c r="A50">
        <v>5130</v>
      </c>
      <c r="B50" t="s">
        <v>45</v>
      </c>
      <c r="C50" s="1">
        <v>266184</v>
      </c>
      <c r="D50" s="1">
        <v>266184</v>
      </c>
      <c r="E50" s="1">
        <v>266184</v>
      </c>
      <c r="F50" s="1">
        <v>266184</v>
      </c>
      <c r="G50" s="1">
        <v>266184</v>
      </c>
      <c r="H50" s="4">
        <f>F50</f>
        <v>266184</v>
      </c>
      <c r="I50" s="1">
        <f t="shared" si="0"/>
        <v>0</v>
      </c>
      <c r="J50" s="12"/>
    </row>
    <row r="51" spans="1:11" x14ac:dyDescent="0.3">
      <c r="A51">
        <v>5230</v>
      </c>
      <c r="B51" t="s">
        <v>46</v>
      </c>
      <c r="C51" s="1">
        <v>300</v>
      </c>
      <c r="D51" s="1">
        <v>300</v>
      </c>
      <c r="E51" s="1">
        <v>509.1</v>
      </c>
      <c r="F51" s="1">
        <v>250</v>
      </c>
      <c r="G51" s="1">
        <v>250</v>
      </c>
      <c r="H51" s="4">
        <v>250</v>
      </c>
      <c r="I51" s="1">
        <f t="shared" si="0"/>
        <v>0</v>
      </c>
      <c r="J51" s="12"/>
    </row>
    <row r="52" spans="1:11" x14ac:dyDescent="0.3">
      <c r="A52">
        <v>5260</v>
      </c>
      <c r="B52" t="s">
        <v>47</v>
      </c>
      <c r="C52" s="1">
        <v>0</v>
      </c>
      <c r="D52" s="1">
        <v>0</v>
      </c>
      <c r="E52" s="1">
        <v>0</v>
      </c>
      <c r="F52" s="1">
        <v>0</v>
      </c>
      <c r="G52" s="1">
        <v>0</v>
      </c>
      <c r="H52" s="4">
        <v>0</v>
      </c>
      <c r="I52" s="1">
        <f t="shared" si="0"/>
        <v>0</v>
      </c>
      <c r="J52" s="12"/>
    </row>
    <row r="53" spans="1:11" x14ac:dyDescent="0.3">
      <c r="A53">
        <v>5310</v>
      </c>
      <c r="B53" t="s">
        <v>48</v>
      </c>
      <c r="C53" s="1">
        <v>25687.980000000003</v>
      </c>
      <c r="D53" s="1">
        <v>25687.980000000003</v>
      </c>
      <c r="E53" s="1">
        <v>25687.98</v>
      </c>
      <c r="F53" s="1">
        <f t="shared" ref="F53:H53" si="4">SUM(F54:F57)</f>
        <v>26345.329999999998</v>
      </c>
      <c r="G53" s="1">
        <v>26345.329999999998</v>
      </c>
      <c r="H53" s="4">
        <f t="shared" si="4"/>
        <v>28542.39</v>
      </c>
      <c r="I53" s="1">
        <f t="shared" si="0"/>
        <v>2197.0600000000013</v>
      </c>
      <c r="J53" s="12"/>
    </row>
    <row r="54" spans="1:11" ht="28.8" x14ac:dyDescent="0.3">
      <c r="B54" t="s">
        <v>49</v>
      </c>
      <c r="C54" s="1">
        <v>19978.72</v>
      </c>
      <c r="D54" s="1">
        <v>19978.72</v>
      </c>
      <c r="E54" s="1"/>
      <c r="F54" s="1">
        <v>21593.51</v>
      </c>
      <c r="G54" s="1">
        <v>21593.51</v>
      </c>
      <c r="H54" s="4">
        <v>25492.39</v>
      </c>
      <c r="I54" s="1">
        <f t="shared" si="0"/>
        <v>3898.880000000001</v>
      </c>
      <c r="J54" s="12"/>
      <c r="K54" s="9" t="s">
        <v>229</v>
      </c>
    </row>
    <row r="55" spans="1:11" x14ac:dyDescent="0.3">
      <c r="B55" t="s">
        <v>50</v>
      </c>
      <c r="C55" s="1">
        <v>3109.26</v>
      </c>
      <c r="D55" s="1">
        <v>3109.26</v>
      </c>
      <c r="E55" s="1"/>
      <c r="F55" s="1">
        <v>3401.82</v>
      </c>
      <c r="G55" s="1">
        <v>3401.82</v>
      </c>
      <c r="H55" s="4">
        <v>0</v>
      </c>
      <c r="I55" s="1">
        <f t="shared" si="0"/>
        <v>-3401.82</v>
      </c>
      <c r="J55" s="12"/>
      <c r="K55" s="9" t="s">
        <v>230</v>
      </c>
    </row>
    <row r="56" spans="1:11" x14ac:dyDescent="0.3">
      <c r="B56" t="s">
        <v>51</v>
      </c>
      <c r="C56" s="1">
        <v>1100</v>
      </c>
      <c r="D56" s="1">
        <v>1100</v>
      </c>
      <c r="E56" s="1"/>
      <c r="F56" s="1">
        <v>1100</v>
      </c>
      <c r="G56" s="1">
        <v>1100</v>
      </c>
      <c r="H56" s="4">
        <v>2800</v>
      </c>
      <c r="I56" s="1">
        <f t="shared" si="0"/>
        <v>1700</v>
      </c>
      <c r="J56" s="12"/>
      <c r="K56" s="9" t="s">
        <v>231</v>
      </c>
    </row>
    <row r="57" spans="1:11" ht="28.8" x14ac:dyDescent="0.3">
      <c r="B57" t="s">
        <v>52</v>
      </c>
      <c r="C57" s="1">
        <v>1500</v>
      </c>
      <c r="D57" s="1">
        <v>1500</v>
      </c>
      <c r="E57" s="1"/>
      <c r="F57" s="1">
        <v>250</v>
      </c>
      <c r="G57" s="1">
        <v>250</v>
      </c>
      <c r="H57" s="4">
        <v>250</v>
      </c>
      <c r="I57" s="1">
        <f t="shared" si="0"/>
        <v>0</v>
      </c>
      <c r="J57" s="12"/>
      <c r="K57" s="9" t="s">
        <v>232</v>
      </c>
    </row>
    <row r="58" spans="1:11" x14ac:dyDescent="0.3">
      <c r="A58">
        <v>5320</v>
      </c>
      <c r="B58" t="s">
        <v>53</v>
      </c>
      <c r="C58" s="1">
        <v>42549</v>
      </c>
      <c r="D58" s="1">
        <v>42549</v>
      </c>
      <c r="E58" s="1">
        <v>43262</v>
      </c>
      <c r="F58" s="1">
        <f>SUM(F59:F64)</f>
        <v>45919.58</v>
      </c>
      <c r="G58" s="1">
        <v>45919.58</v>
      </c>
      <c r="H58" s="4">
        <f>SUM(H59:H64)</f>
        <v>45642.29</v>
      </c>
      <c r="I58" s="1">
        <f t="shared" si="0"/>
        <v>-277.29000000000087</v>
      </c>
      <c r="J58" s="12"/>
    </row>
    <row r="59" spans="1:11" x14ac:dyDescent="0.3">
      <c r="B59" t="s">
        <v>54</v>
      </c>
      <c r="C59" s="1">
        <v>23753</v>
      </c>
      <c r="D59" s="1">
        <v>23753</v>
      </c>
      <c r="E59" s="1"/>
      <c r="F59" s="1">
        <v>24466</v>
      </c>
      <c r="G59" s="1">
        <v>24466</v>
      </c>
      <c r="H59" s="4">
        <v>25322</v>
      </c>
      <c r="I59" s="1">
        <f t="shared" si="0"/>
        <v>856</v>
      </c>
      <c r="J59" s="12"/>
    </row>
    <row r="60" spans="1:11" x14ac:dyDescent="0.3">
      <c r="B60" t="s">
        <v>55</v>
      </c>
      <c r="C60" s="1">
        <v>8000</v>
      </c>
      <c r="D60" s="1">
        <v>8000</v>
      </c>
      <c r="E60" s="1"/>
      <c r="F60" s="1">
        <v>8595</v>
      </c>
      <c r="G60" s="1">
        <v>8595</v>
      </c>
      <c r="H60" s="4">
        <v>8493</v>
      </c>
      <c r="I60" s="1">
        <f t="shared" si="0"/>
        <v>-102</v>
      </c>
      <c r="J60" s="12"/>
    </row>
    <row r="61" spans="1:11" x14ac:dyDescent="0.3">
      <c r="B61" t="s">
        <v>56</v>
      </c>
      <c r="C61" s="1">
        <v>0</v>
      </c>
      <c r="D61" s="1">
        <v>0</v>
      </c>
      <c r="E61" s="1"/>
      <c r="F61" s="1">
        <v>0</v>
      </c>
      <c r="G61" s="1">
        <v>0</v>
      </c>
      <c r="H61" s="4">
        <v>0</v>
      </c>
      <c r="I61" s="1">
        <f t="shared" si="0"/>
        <v>0</v>
      </c>
      <c r="J61" s="12"/>
    </row>
    <row r="62" spans="1:11" x14ac:dyDescent="0.3">
      <c r="B62" t="s">
        <v>57</v>
      </c>
      <c r="C62" s="1">
        <v>10746</v>
      </c>
      <c r="D62" s="1">
        <v>10746</v>
      </c>
      <c r="E62" s="1"/>
      <c r="F62" s="1">
        <v>10746</v>
      </c>
      <c r="G62" s="1">
        <v>10746</v>
      </c>
      <c r="H62" s="4">
        <v>10746</v>
      </c>
      <c r="I62" s="1">
        <f t="shared" si="0"/>
        <v>0</v>
      </c>
      <c r="J62" s="12"/>
    </row>
    <row r="63" spans="1:11" ht="43.2" x14ac:dyDescent="0.3">
      <c r="B63" t="s">
        <v>58</v>
      </c>
      <c r="C63" s="1">
        <v>50</v>
      </c>
      <c r="D63" s="1">
        <v>50</v>
      </c>
      <c r="E63" s="1"/>
      <c r="F63" s="1">
        <v>2112.58</v>
      </c>
      <c r="G63" s="1">
        <v>2112.58</v>
      </c>
      <c r="H63" s="4">
        <v>1081.29</v>
      </c>
      <c r="I63" s="1">
        <f t="shared" si="0"/>
        <v>-1031.29</v>
      </c>
      <c r="J63" s="12"/>
      <c r="K63" s="9" t="s">
        <v>233</v>
      </c>
    </row>
    <row r="64" spans="1:11" x14ac:dyDescent="0.3">
      <c r="B64" t="s">
        <v>59</v>
      </c>
      <c r="C64" s="1">
        <v>0</v>
      </c>
      <c r="D64" s="1">
        <v>0</v>
      </c>
      <c r="E64" s="1"/>
      <c r="F64" s="1">
        <v>0</v>
      </c>
      <c r="G64" s="1">
        <v>0</v>
      </c>
      <c r="H64" s="4">
        <v>0</v>
      </c>
      <c r="I64" s="1">
        <f t="shared" si="0"/>
        <v>0</v>
      </c>
      <c r="J64" s="12"/>
      <c r="K64" s="9" t="s">
        <v>234</v>
      </c>
    </row>
    <row r="65" spans="1:11" x14ac:dyDescent="0.3">
      <c r="C65" s="1"/>
      <c r="D65" s="1"/>
      <c r="E65" s="1"/>
      <c r="F65" s="1"/>
      <c r="G65" s="1"/>
      <c r="H65" s="4"/>
      <c r="I65" s="1"/>
      <c r="J65" s="12"/>
    </row>
    <row r="66" spans="1:11" x14ac:dyDescent="0.3">
      <c r="B66" t="s">
        <v>60</v>
      </c>
      <c r="C66" s="2">
        <v>334720.98</v>
      </c>
      <c r="D66" s="2">
        <f t="shared" ref="D66:G66" si="5">D50+D51+D52+D53+D58</f>
        <v>334720.98</v>
      </c>
      <c r="E66" s="2">
        <f t="shared" si="5"/>
        <v>335643.07999999996</v>
      </c>
      <c r="F66" s="2">
        <f t="shared" si="5"/>
        <v>338698.91000000003</v>
      </c>
      <c r="G66" s="2">
        <f t="shared" si="5"/>
        <v>338698.91000000003</v>
      </c>
      <c r="H66" s="4">
        <f>H50+H51+H52+H53+H58</f>
        <v>340618.68</v>
      </c>
      <c r="I66" s="1">
        <f t="shared" si="0"/>
        <v>1919.7699999999604</v>
      </c>
      <c r="J66" s="12"/>
    </row>
    <row r="67" spans="1:11" x14ac:dyDescent="0.3">
      <c r="C67" s="1"/>
      <c r="D67" s="1"/>
      <c r="E67" s="1"/>
      <c r="F67" s="1"/>
      <c r="G67" s="1"/>
      <c r="H67" s="4"/>
      <c r="I67" s="1"/>
      <c r="J67" s="12"/>
    </row>
    <row r="68" spans="1:11" x14ac:dyDescent="0.3">
      <c r="B68" t="s">
        <v>61</v>
      </c>
      <c r="C68" s="1"/>
      <c r="D68" s="1"/>
      <c r="E68" s="1"/>
      <c r="F68" s="1"/>
      <c r="G68" s="1"/>
      <c r="H68" s="4"/>
      <c r="I68" s="1"/>
      <c r="J68" s="12"/>
    </row>
    <row r="69" spans="1:11" x14ac:dyDescent="0.3">
      <c r="C69" s="1"/>
      <c r="D69" s="1"/>
      <c r="E69" s="1"/>
      <c r="F69" s="1"/>
      <c r="G69" s="1"/>
      <c r="H69" s="4"/>
      <c r="I69" s="1"/>
      <c r="J69" s="12"/>
    </row>
    <row r="70" spans="1:11" x14ac:dyDescent="0.3">
      <c r="A70">
        <v>5510</v>
      </c>
      <c r="B70" t="s">
        <v>62</v>
      </c>
      <c r="C70" s="1">
        <v>17437.400000000001</v>
      </c>
      <c r="D70" s="1">
        <v>17437.400000000001</v>
      </c>
      <c r="E70" s="1">
        <v>17989.11</v>
      </c>
      <c r="F70" s="1">
        <v>17611.77</v>
      </c>
      <c r="G70" s="1">
        <v>17611.77</v>
      </c>
      <c r="H70" s="4">
        <v>17823.11</v>
      </c>
      <c r="I70" s="1">
        <f t="shared" ref="I70:I132" si="6">H70-G70</f>
        <v>211.34000000000015</v>
      </c>
      <c r="J70" s="12"/>
      <c r="K70" s="9" t="s">
        <v>235</v>
      </c>
    </row>
    <row r="71" spans="1:11" x14ac:dyDescent="0.3">
      <c r="C71" s="1"/>
      <c r="D71" s="1"/>
      <c r="E71" s="1"/>
      <c r="F71" s="1"/>
      <c r="G71" s="1"/>
      <c r="H71" s="4"/>
      <c r="I71" s="1"/>
      <c r="J71" s="12"/>
    </row>
    <row r="72" spans="1:11" x14ac:dyDescent="0.3">
      <c r="B72" t="s">
        <v>63</v>
      </c>
      <c r="C72" s="2">
        <v>17437.400000000001</v>
      </c>
      <c r="D72" s="2">
        <f t="shared" ref="D72:H72" si="7">SUM(D70:D70)</f>
        <v>17437.400000000001</v>
      </c>
      <c r="E72" s="2">
        <f t="shared" si="7"/>
        <v>17989.11</v>
      </c>
      <c r="F72" s="2">
        <f t="shared" si="7"/>
        <v>17611.77</v>
      </c>
      <c r="G72" s="2">
        <f t="shared" si="7"/>
        <v>17611.77</v>
      </c>
      <c r="H72" s="5">
        <f t="shared" si="7"/>
        <v>17823.11</v>
      </c>
      <c r="I72" s="1">
        <f t="shared" si="6"/>
        <v>211.34000000000015</v>
      </c>
      <c r="J72" s="12"/>
    </row>
    <row r="73" spans="1:11" x14ac:dyDescent="0.3">
      <c r="C73" s="1"/>
      <c r="D73" s="1"/>
      <c r="E73" s="1"/>
      <c r="F73" s="1"/>
      <c r="G73" s="1"/>
      <c r="H73" s="4"/>
      <c r="I73" s="1"/>
      <c r="J73" s="12"/>
    </row>
    <row r="74" spans="1:11" x14ac:dyDescent="0.3">
      <c r="B74" t="s">
        <v>64</v>
      </c>
      <c r="C74" s="1"/>
      <c r="D74" s="1"/>
      <c r="E74" s="1"/>
      <c r="F74" s="1"/>
      <c r="G74" s="1"/>
      <c r="H74" s="4"/>
      <c r="I74" s="1"/>
      <c r="J74" s="12"/>
    </row>
    <row r="75" spans="1:11" x14ac:dyDescent="0.3">
      <c r="C75" s="1"/>
      <c r="D75" s="1"/>
      <c r="E75" s="1"/>
      <c r="F75" s="1"/>
      <c r="G75" s="1"/>
      <c r="H75" s="4"/>
      <c r="I75" s="1"/>
      <c r="J75" s="12"/>
    </row>
    <row r="76" spans="1:11" x14ac:dyDescent="0.3">
      <c r="A76">
        <v>5530</v>
      </c>
      <c r="B76" t="s">
        <v>65</v>
      </c>
      <c r="C76" s="1">
        <v>85123</v>
      </c>
      <c r="D76" s="1">
        <v>85123</v>
      </c>
      <c r="E76" s="1">
        <v>85256.05</v>
      </c>
      <c r="F76" s="1">
        <v>89868</v>
      </c>
      <c r="G76" s="1">
        <v>89868</v>
      </c>
      <c r="H76" s="4">
        <v>103270</v>
      </c>
      <c r="I76" s="1">
        <f t="shared" si="6"/>
        <v>13402</v>
      </c>
      <c r="J76" s="12"/>
    </row>
    <row r="77" spans="1:11" x14ac:dyDescent="0.3">
      <c r="A77">
        <v>5535</v>
      </c>
      <c r="B77" t="s">
        <v>66</v>
      </c>
      <c r="C77" s="1">
        <v>10000</v>
      </c>
      <c r="D77" s="1">
        <v>10000</v>
      </c>
      <c r="E77" s="1">
        <v>19400</v>
      </c>
      <c r="F77" s="1">
        <v>10000</v>
      </c>
      <c r="G77" s="1">
        <v>10000</v>
      </c>
      <c r="H77" s="4">
        <v>10000</v>
      </c>
      <c r="I77" s="1">
        <f t="shared" si="6"/>
        <v>0</v>
      </c>
      <c r="J77" s="12"/>
    </row>
    <row r="78" spans="1:11" x14ac:dyDescent="0.3">
      <c r="A78">
        <v>5540</v>
      </c>
      <c r="B78" t="s">
        <v>67</v>
      </c>
      <c r="C78" s="1">
        <v>52117</v>
      </c>
      <c r="D78" s="1">
        <v>52117</v>
      </c>
      <c r="E78" s="1">
        <v>52127.24</v>
      </c>
      <c r="F78" s="1">
        <v>53446</v>
      </c>
      <c r="G78" s="1">
        <v>53446</v>
      </c>
      <c r="H78" s="4">
        <f>53696+26000</f>
        <v>79696</v>
      </c>
      <c r="I78" s="1">
        <f t="shared" si="6"/>
        <v>26250</v>
      </c>
      <c r="J78" s="12"/>
      <c r="K78" s="9" t="s">
        <v>236</v>
      </c>
    </row>
    <row r="79" spans="1:11" x14ac:dyDescent="0.3">
      <c r="A79">
        <v>5545</v>
      </c>
      <c r="B79" t="s">
        <v>68</v>
      </c>
      <c r="C79" s="1">
        <v>6516</v>
      </c>
      <c r="D79" s="1">
        <v>6516</v>
      </c>
      <c r="E79" s="1">
        <v>6484.24</v>
      </c>
      <c r="F79" s="1">
        <v>6250</v>
      </c>
      <c r="G79" s="1">
        <v>6250</v>
      </c>
      <c r="H79" s="4">
        <v>7100</v>
      </c>
      <c r="I79" s="1">
        <f t="shared" si="6"/>
        <v>850</v>
      </c>
      <c r="J79" s="12"/>
    </row>
    <row r="80" spans="1:11" ht="28.8" x14ac:dyDescent="0.3">
      <c r="A80">
        <v>5550</v>
      </c>
      <c r="B80" t="s">
        <v>69</v>
      </c>
      <c r="C80" s="1">
        <v>238299.08</v>
      </c>
      <c r="D80" s="1">
        <v>238299.08</v>
      </c>
      <c r="E80" s="1">
        <v>259777.32</v>
      </c>
      <c r="F80" s="1">
        <v>287144.31</v>
      </c>
      <c r="G80" s="1">
        <v>287144.31</v>
      </c>
      <c r="H80" s="4">
        <f>273997.93+10000</f>
        <v>283997.93</v>
      </c>
      <c r="I80" s="1">
        <f t="shared" si="6"/>
        <v>-3146.3800000000047</v>
      </c>
      <c r="J80" s="12"/>
      <c r="K80" s="9" t="s">
        <v>237</v>
      </c>
    </row>
    <row r="81" spans="1:11" x14ac:dyDescent="0.3">
      <c r="A81">
        <v>5551</v>
      </c>
      <c r="B81" t="s">
        <v>70</v>
      </c>
      <c r="C81" s="1">
        <v>532807</v>
      </c>
      <c r="D81" s="1">
        <f t="shared" ref="D81:H81" si="8">SUM(D82:D83)</f>
        <v>532807</v>
      </c>
      <c r="E81" s="1">
        <v>532804</v>
      </c>
      <c r="F81" s="1">
        <f t="shared" si="8"/>
        <v>536045</v>
      </c>
      <c r="G81" s="1">
        <v>536045</v>
      </c>
      <c r="H81" s="4">
        <f t="shared" si="8"/>
        <v>538907.65</v>
      </c>
      <c r="I81" s="1">
        <f t="shared" si="6"/>
        <v>2862.6500000000233</v>
      </c>
      <c r="J81" s="12"/>
    </row>
    <row r="82" spans="1:11" x14ac:dyDescent="0.3">
      <c r="B82" t="s">
        <v>71</v>
      </c>
      <c r="C82" s="1">
        <v>454255</v>
      </c>
      <c r="D82" s="1">
        <v>454255</v>
      </c>
      <c r="E82" s="1"/>
      <c r="F82" s="1">
        <v>454255</v>
      </c>
      <c r="G82" s="1">
        <v>454255</v>
      </c>
      <c r="H82" s="4">
        <f>F82</f>
        <v>454255</v>
      </c>
      <c r="I82" s="1">
        <f t="shared" si="6"/>
        <v>0</v>
      </c>
      <c r="J82" s="12"/>
    </row>
    <row r="83" spans="1:11" x14ac:dyDescent="0.3">
      <c r="B83" t="s">
        <v>72</v>
      </c>
      <c r="C83" s="1">
        <v>78552</v>
      </c>
      <c r="D83" s="1">
        <v>78552</v>
      </c>
      <c r="E83" s="1"/>
      <c r="F83" s="1">
        <v>81790</v>
      </c>
      <c r="G83" s="1">
        <v>81790</v>
      </c>
      <c r="H83" s="4">
        <v>84652.65</v>
      </c>
      <c r="I83" s="1">
        <f t="shared" si="6"/>
        <v>2862.6499999999942</v>
      </c>
      <c r="J83" s="12"/>
      <c r="K83" s="9" t="s">
        <v>238</v>
      </c>
    </row>
    <row r="84" spans="1:11" x14ac:dyDescent="0.3">
      <c r="A84">
        <v>5552</v>
      </c>
      <c r="B84" t="s">
        <v>73</v>
      </c>
      <c r="C84" s="1">
        <v>9990</v>
      </c>
      <c r="D84" s="1">
        <v>9990</v>
      </c>
      <c r="E84" s="1">
        <v>9916.8799999999992</v>
      </c>
      <c r="F84" s="1">
        <v>10515</v>
      </c>
      <c r="G84" s="1">
        <v>10515</v>
      </c>
      <c r="H84" s="4">
        <v>9920</v>
      </c>
      <c r="I84" s="1">
        <f t="shared" si="6"/>
        <v>-595</v>
      </c>
      <c r="J84" s="12"/>
    </row>
    <row r="85" spans="1:11" x14ac:dyDescent="0.3">
      <c r="A85">
        <v>5555</v>
      </c>
      <c r="B85" t="s">
        <v>74</v>
      </c>
      <c r="C85" s="1">
        <v>25757</v>
      </c>
      <c r="D85" s="1">
        <v>25757</v>
      </c>
      <c r="E85" s="1">
        <v>21848.17</v>
      </c>
      <c r="F85" s="1">
        <v>27121</v>
      </c>
      <c r="G85" s="1">
        <v>27121</v>
      </c>
      <c r="H85" s="4">
        <v>24494</v>
      </c>
      <c r="I85" s="1">
        <f t="shared" si="6"/>
        <v>-2627</v>
      </c>
      <c r="J85" s="12"/>
    </row>
    <row r="86" spans="1:11" ht="24.6" x14ac:dyDescent="0.3">
      <c r="A86">
        <v>5560</v>
      </c>
      <c r="B86" t="s">
        <v>75</v>
      </c>
      <c r="C86" s="1">
        <v>102107</v>
      </c>
      <c r="D86" s="1">
        <v>102107</v>
      </c>
      <c r="E86" s="1">
        <v>92810.02</v>
      </c>
      <c r="F86" s="1">
        <v>107612</v>
      </c>
      <c r="G86" s="1">
        <v>107612</v>
      </c>
      <c r="H86" s="4">
        <v>106755</v>
      </c>
      <c r="I86" s="1">
        <f t="shared" si="6"/>
        <v>-857</v>
      </c>
      <c r="J86" s="13">
        <v>138755</v>
      </c>
      <c r="K86" s="22" t="s">
        <v>276</v>
      </c>
    </row>
    <row r="87" spans="1:11" ht="36.6" x14ac:dyDescent="0.3">
      <c r="A87">
        <v>5565</v>
      </c>
      <c r="B87" t="s">
        <v>76</v>
      </c>
      <c r="C87" s="1">
        <v>81847</v>
      </c>
      <c r="D87" s="1">
        <v>81847</v>
      </c>
      <c r="E87" s="1">
        <v>69386.820000000007</v>
      </c>
      <c r="F87" s="1">
        <v>83727</v>
      </c>
      <c r="G87" s="1">
        <v>83727</v>
      </c>
      <c r="H87" s="4">
        <v>77754</v>
      </c>
      <c r="I87" s="1">
        <f t="shared" si="6"/>
        <v>-5973</v>
      </c>
      <c r="J87" s="13">
        <v>92754</v>
      </c>
      <c r="K87" s="22" t="s">
        <v>281</v>
      </c>
    </row>
    <row r="88" spans="1:11" x14ac:dyDescent="0.3">
      <c r="A88">
        <v>5570</v>
      </c>
      <c r="B88" t="s">
        <v>77</v>
      </c>
      <c r="C88" s="1">
        <v>5000</v>
      </c>
      <c r="D88" s="1">
        <v>5000</v>
      </c>
      <c r="E88" s="1">
        <v>10792.31</v>
      </c>
      <c r="F88" s="1">
        <v>8000</v>
      </c>
      <c r="G88" s="1">
        <v>8000</v>
      </c>
      <c r="H88" s="4">
        <v>8000</v>
      </c>
      <c r="I88" s="1">
        <f t="shared" si="6"/>
        <v>0</v>
      </c>
      <c r="J88" s="12"/>
      <c r="K88" s="21"/>
    </row>
    <row r="89" spans="1:11" x14ac:dyDescent="0.3">
      <c r="A89">
        <v>5575</v>
      </c>
      <c r="B89" t="s">
        <v>78</v>
      </c>
      <c r="C89" s="1">
        <v>127132</v>
      </c>
      <c r="D89" s="1">
        <v>127132</v>
      </c>
      <c r="E89" s="1">
        <v>118077.28</v>
      </c>
      <c r="F89" s="1">
        <v>141312</v>
      </c>
      <c r="G89" s="1">
        <v>141312</v>
      </c>
      <c r="H89" s="4">
        <v>101556</v>
      </c>
      <c r="I89" s="1">
        <f t="shared" si="6"/>
        <v>-39756</v>
      </c>
      <c r="J89" s="13">
        <v>118249</v>
      </c>
      <c r="K89" s="22" t="s">
        <v>277</v>
      </c>
    </row>
    <row r="90" spans="1:11" x14ac:dyDescent="0.3">
      <c r="A90">
        <v>5580</v>
      </c>
      <c r="B90" t="s">
        <v>79</v>
      </c>
      <c r="C90" s="1">
        <v>666995.71</v>
      </c>
      <c r="D90" s="1">
        <v>666995.71</v>
      </c>
      <c r="E90" s="1">
        <v>617303.05000000005</v>
      </c>
      <c r="F90" s="1">
        <v>676128.76</v>
      </c>
      <c r="G90" s="1">
        <v>676128.76</v>
      </c>
      <c r="H90" s="4">
        <v>633720.19999999995</v>
      </c>
      <c r="I90" s="1">
        <f t="shared" si="6"/>
        <v>-42408.560000000056</v>
      </c>
      <c r="J90" s="12"/>
      <c r="K90" s="9" t="s">
        <v>235</v>
      </c>
    </row>
    <row r="91" spans="1:11" ht="57.6" x14ac:dyDescent="0.3">
      <c r="A91">
        <v>5585</v>
      </c>
      <c r="B91" t="s">
        <v>80</v>
      </c>
      <c r="C91" s="1">
        <v>473289.54000000004</v>
      </c>
      <c r="D91" s="1">
        <v>485384.95</v>
      </c>
      <c r="E91" s="1">
        <v>3511.25</v>
      </c>
      <c r="F91" s="1">
        <v>487426.95</v>
      </c>
      <c r="G91" s="1">
        <v>562424.94999999995</v>
      </c>
      <c r="H91" s="4">
        <f>560382.95+5011+13475</f>
        <v>578868.94999999995</v>
      </c>
      <c r="I91" s="1">
        <f t="shared" si="6"/>
        <v>16444</v>
      </c>
      <c r="J91" s="12"/>
      <c r="K91" s="9" t="s">
        <v>239</v>
      </c>
    </row>
    <row r="92" spans="1:11" x14ac:dyDescent="0.3">
      <c r="A92">
        <v>5586</v>
      </c>
      <c r="B92" t="s">
        <v>81</v>
      </c>
      <c r="C92" s="1">
        <v>0</v>
      </c>
      <c r="D92" s="1">
        <v>0</v>
      </c>
      <c r="E92" s="1">
        <v>0</v>
      </c>
      <c r="F92" s="1">
        <v>0</v>
      </c>
      <c r="G92" s="1">
        <v>0</v>
      </c>
      <c r="H92" s="4">
        <v>0</v>
      </c>
      <c r="I92" s="1">
        <f t="shared" si="6"/>
        <v>0</v>
      </c>
      <c r="J92" s="12"/>
      <c r="K92" s="9" t="s">
        <v>240</v>
      </c>
    </row>
    <row r="93" spans="1:11" x14ac:dyDescent="0.3">
      <c r="A93">
        <v>5587</v>
      </c>
      <c r="B93" t="s">
        <v>82</v>
      </c>
      <c r="C93" s="1">
        <v>0</v>
      </c>
      <c r="D93" s="1">
        <v>0</v>
      </c>
      <c r="E93" s="1">
        <v>0</v>
      </c>
      <c r="F93" s="1">
        <v>0</v>
      </c>
      <c r="G93" s="1">
        <v>0</v>
      </c>
      <c r="H93" s="4">
        <v>0</v>
      </c>
      <c r="I93" s="1">
        <f t="shared" si="6"/>
        <v>0</v>
      </c>
      <c r="J93" s="12"/>
      <c r="K93" s="9" t="s">
        <v>240</v>
      </c>
    </row>
    <row r="94" spans="1:11" ht="43.2" x14ac:dyDescent="0.3">
      <c r="A94">
        <v>5590</v>
      </c>
      <c r="B94" t="s">
        <v>83</v>
      </c>
      <c r="C94" s="1">
        <v>504750.28</v>
      </c>
      <c r="D94" s="1">
        <v>502964.28</v>
      </c>
      <c r="E94" s="1">
        <v>0</v>
      </c>
      <c r="F94" s="1">
        <f>480004.28-10000</f>
        <v>470004.28</v>
      </c>
      <c r="G94" s="1">
        <v>455690.28</v>
      </c>
      <c r="H94" s="4">
        <v>448650.25</v>
      </c>
      <c r="I94" s="1">
        <f t="shared" si="6"/>
        <v>-7040.0300000000279</v>
      </c>
      <c r="J94" s="12"/>
      <c r="K94" s="9" t="s">
        <v>241</v>
      </c>
    </row>
    <row r="95" spans="1:11" ht="57.6" x14ac:dyDescent="0.3">
      <c r="A95">
        <v>5591</v>
      </c>
      <c r="B95" t="s">
        <v>84</v>
      </c>
      <c r="C95" s="1">
        <v>96762.97</v>
      </c>
      <c r="D95" s="1">
        <v>108555.68</v>
      </c>
      <c r="E95" s="1">
        <v>97467.68</v>
      </c>
      <c r="F95" s="1">
        <v>100467</v>
      </c>
      <c r="G95" s="1">
        <v>100467</v>
      </c>
      <c r="H95" s="4">
        <v>101190.52</v>
      </c>
      <c r="I95" s="1">
        <f t="shared" si="6"/>
        <v>723.52000000000407</v>
      </c>
      <c r="J95" s="12"/>
      <c r="K95" s="9" t="s">
        <v>242</v>
      </c>
    </row>
    <row r="96" spans="1:11" ht="115.2" x14ac:dyDescent="0.3">
      <c r="A96">
        <v>5592</v>
      </c>
      <c r="B96" t="s">
        <v>85</v>
      </c>
      <c r="C96" s="1"/>
      <c r="D96" s="1"/>
      <c r="E96" s="1">
        <v>0</v>
      </c>
      <c r="F96" s="1"/>
      <c r="G96" s="1">
        <v>0</v>
      </c>
      <c r="H96" s="4">
        <v>92000</v>
      </c>
      <c r="I96" s="1">
        <f t="shared" si="6"/>
        <v>92000</v>
      </c>
      <c r="J96" s="12"/>
      <c r="K96" s="9" t="s">
        <v>243</v>
      </c>
    </row>
    <row r="97" spans="1:11" ht="28.8" x14ac:dyDescent="0.3">
      <c r="A97">
        <v>9161</v>
      </c>
      <c r="B97" t="s">
        <v>86</v>
      </c>
      <c r="C97" s="1">
        <v>0</v>
      </c>
      <c r="D97" s="1">
        <v>0</v>
      </c>
      <c r="E97" s="1">
        <v>0</v>
      </c>
      <c r="F97" s="1">
        <v>0</v>
      </c>
      <c r="G97" s="1">
        <v>0</v>
      </c>
      <c r="H97" s="4">
        <v>0</v>
      </c>
      <c r="I97" s="1">
        <f t="shared" si="6"/>
        <v>0</v>
      </c>
      <c r="J97" s="12"/>
      <c r="K97" s="9" t="s">
        <v>244</v>
      </c>
    </row>
    <row r="98" spans="1:11" x14ac:dyDescent="0.3">
      <c r="C98" s="1"/>
      <c r="D98" s="1"/>
      <c r="E98" s="1"/>
      <c r="F98" s="1"/>
      <c r="G98" s="1"/>
      <c r="H98" s="4"/>
      <c r="I98" s="1">
        <f t="shared" si="6"/>
        <v>0</v>
      </c>
      <c r="J98" s="12"/>
    </row>
    <row r="99" spans="1:11" x14ac:dyDescent="0.3">
      <c r="B99" t="s">
        <v>87</v>
      </c>
      <c r="C99" s="1">
        <v>3018493.58</v>
      </c>
      <c r="D99" s="1">
        <f t="shared" ref="D99:G99" si="9">SUM(D76:D81)+SUM(D84:D97)</f>
        <v>3040595.7</v>
      </c>
      <c r="E99" s="1">
        <f t="shared" si="9"/>
        <v>1996962.31</v>
      </c>
      <c r="F99" s="1">
        <f t="shared" si="9"/>
        <v>3095067.3000000003</v>
      </c>
      <c r="G99" s="1">
        <f t="shared" si="9"/>
        <v>3155751.3000000003</v>
      </c>
      <c r="H99" s="4">
        <f>SUM(H76:H81)+SUM(H84:H97)</f>
        <v>3205880.5</v>
      </c>
      <c r="I99" s="1">
        <f t="shared" si="6"/>
        <v>50129.199999999721</v>
      </c>
      <c r="J99" s="12"/>
    </row>
    <row r="100" spans="1:11" x14ac:dyDescent="0.3">
      <c r="C100" s="1"/>
      <c r="D100" s="1"/>
      <c r="E100" s="1"/>
      <c r="F100" s="1"/>
      <c r="G100" s="1"/>
      <c r="H100" s="4"/>
      <c r="I100" s="1"/>
      <c r="J100" s="12"/>
    </row>
    <row r="101" spans="1:11" x14ac:dyDescent="0.3">
      <c r="B101" t="s">
        <v>88</v>
      </c>
      <c r="C101" s="1"/>
      <c r="D101" s="1"/>
      <c r="E101" s="1"/>
      <c r="F101" s="1"/>
      <c r="G101" s="1"/>
      <c r="H101" s="4"/>
      <c r="I101" s="1"/>
      <c r="J101" s="12"/>
    </row>
    <row r="102" spans="1:11" x14ac:dyDescent="0.3">
      <c r="C102" s="1"/>
      <c r="D102" s="1"/>
      <c r="E102" s="1"/>
      <c r="F102" s="1"/>
      <c r="G102" s="1"/>
      <c r="H102" s="4"/>
      <c r="I102" s="1"/>
      <c r="J102" s="12"/>
    </row>
    <row r="103" spans="1:11" x14ac:dyDescent="0.3">
      <c r="A103">
        <v>5710</v>
      </c>
      <c r="B103" t="s">
        <v>89</v>
      </c>
      <c r="C103" s="1">
        <v>183810.81</v>
      </c>
      <c r="D103" s="1">
        <v>188810.81</v>
      </c>
      <c r="E103" s="1">
        <v>192498.05</v>
      </c>
      <c r="F103" s="1">
        <f>185648.92+1875</f>
        <v>187523.92</v>
      </c>
      <c r="G103" s="1">
        <v>192864.92</v>
      </c>
      <c r="H103" s="4">
        <v>194514.63</v>
      </c>
      <c r="I103" s="1">
        <f t="shared" si="6"/>
        <v>1649.7099999999919</v>
      </c>
      <c r="J103" s="12"/>
      <c r="K103" s="9" t="s">
        <v>235</v>
      </c>
    </row>
    <row r="104" spans="1:11" x14ac:dyDescent="0.3">
      <c r="A104">
        <v>5740</v>
      </c>
      <c r="B104" t="s">
        <v>90</v>
      </c>
      <c r="C104" s="1">
        <v>9000</v>
      </c>
      <c r="D104" s="1">
        <v>9000</v>
      </c>
      <c r="E104" s="1">
        <v>13761.74</v>
      </c>
      <c r="F104" s="1">
        <v>9000</v>
      </c>
      <c r="G104" s="1">
        <v>9000</v>
      </c>
      <c r="H104" s="4">
        <v>2000</v>
      </c>
      <c r="I104" s="1">
        <f t="shared" si="6"/>
        <v>-7000</v>
      </c>
      <c r="J104" s="12"/>
      <c r="K104" s="9" t="s">
        <v>245</v>
      </c>
    </row>
    <row r="105" spans="1:11" x14ac:dyDescent="0.3">
      <c r="A105">
        <v>5750</v>
      </c>
      <c r="B105" t="s">
        <v>91</v>
      </c>
      <c r="C105" s="1">
        <v>1000</v>
      </c>
      <c r="D105" s="1">
        <v>1000</v>
      </c>
      <c r="E105" s="1">
        <v>230.23</v>
      </c>
      <c r="F105" s="1">
        <v>1000</v>
      </c>
      <c r="G105" s="1">
        <v>1000</v>
      </c>
      <c r="H105" s="4">
        <v>600</v>
      </c>
      <c r="I105" s="1">
        <f t="shared" si="6"/>
        <v>-400</v>
      </c>
      <c r="J105" s="12"/>
    </row>
    <row r="106" spans="1:11" x14ac:dyDescent="0.3">
      <c r="A106">
        <v>5760</v>
      </c>
      <c r="B106" t="s">
        <v>92</v>
      </c>
      <c r="C106" s="1">
        <v>24000</v>
      </c>
      <c r="D106" s="1">
        <v>24000</v>
      </c>
      <c r="E106" s="1">
        <v>25009.599999999999</v>
      </c>
      <c r="F106" s="1">
        <v>24000</v>
      </c>
      <c r="G106" s="1">
        <v>18659</v>
      </c>
      <c r="H106" s="4">
        <v>18000</v>
      </c>
      <c r="I106" s="1">
        <f t="shared" si="6"/>
        <v>-659</v>
      </c>
      <c r="J106" s="12"/>
    </row>
    <row r="107" spans="1:11" x14ac:dyDescent="0.3">
      <c r="A107">
        <v>5770</v>
      </c>
      <c r="B107" t="s">
        <v>93</v>
      </c>
      <c r="C107" s="1">
        <v>0</v>
      </c>
      <c r="D107" s="1">
        <v>0</v>
      </c>
      <c r="E107" s="1">
        <v>0</v>
      </c>
      <c r="F107" s="1">
        <v>0</v>
      </c>
      <c r="G107" s="1">
        <v>0</v>
      </c>
      <c r="H107" s="4">
        <v>0</v>
      </c>
      <c r="I107" s="1">
        <f t="shared" si="6"/>
        <v>0</v>
      </c>
      <c r="J107" s="12"/>
    </row>
    <row r="108" spans="1:11" x14ac:dyDescent="0.3">
      <c r="C108" s="1"/>
      <c r="D108" s="1"/>
      <c r="E108" s="1"/>
      <c r="F108" s="1"/>
      <c r="G108" s="1"/>
      <c r="H108" s="4"/>
      <c r="I108" s="1"/>
      <c r="J108" s="12"/>
    </row>
    <row r="109" spans="1:11" x14ac:dyDescent="0.3">
      <c r="B109" t="s">
        <v>94</v>
      </c>
      <c r="C109" s="2">
        <v>217810.81</v>
      </c>
      <c r="D109" s="2">
        <f t="shared" ref="D109:H109" si="10">SUM(D103:D107)</f>
        <v>222810.81</v>
      </c>
      <c r="E109" s="2">
        <f t="shared" si="10"/>
        <v>231499.62</v>
      </c>
      <c r="F109" s="2">
        <f t="shared" si="10"/>
        <v>221523.92</v>
      </c>
      <c r="G109" s="2">
        <f t="shared" si="10"/>
        <v>221523.92</v>
      </c>
      <c r="H109" s="5">
        <f t="shared" si="10"/>
        <v>215114.63</v>
      </c>
      <c r="I109" s="1">
        <f t="shared" si="6"/>
        <v>-6409.2900000000081</v>
      </c>
      <c r="J109" s="12"/>
    </row>
    <row r="110" spans="1:11" x14ac:dyDescent="0.3">
      <c r="C110" s="1"/>
      <c r="D110" s="1"/>
      <c r="E110" s="1"/>
      <c r="F110" s="1"/>
      <c r="G110" s="1"/>
      <c r="H110" s="4"/>
      <c r="I110" s="1"/>
      <c r="J110" s="12"/>
    </row>
    <row r="111" spans="1:11" x14ac:dyDescent="0.3">
      <c r="B111" t="s">
        <v>95</v>
      </c>
      <c r="C111" s="1"/>
      <c r="D111" s="1"/>
      <c r="E111" s="1"/>
      <c r="F111" s="1"/>
      <c r="G111" s="1"/>
      <c r="H111" s="4"/>
      <c r="I111" s="1"/>
      <c r="J111" s="12"/>
    </row>
    <row r="112" spans="1:11" x14ac:dyDescent="0.3">
      <c r="C112" s="1"/>
      <c r="D112" s="1"/>
      <c r="E112" s="1"/>
      <c r="F112" s="1"/>
      <c r="G112" s="1"/>
      <c r="H112" s="4"/>
      <c r="I112" s="1"/>
      <c r="J112" s="12"/>
    </row>
    <row r="113" spans="1:11" x14ac:dyDescent="0.3">
      <c r="A113">
        <v>6010</v>
      </c>
      <c r="B113" t="s">
        <v>96</v>
      </c>
      <c r="C113" s="1">
        <v>165174.95000000001</v>
      </c>
      <c r="D113" s="1">
        <v>165174.95000000001</v>
      </c>
      <c r="E113" s="1">
        <v>171163.72</v>
      </c>
      <c r="F113" s="1">
        <v>166826.69</v>
      </c>
      <c r="G113" s="1">
        <v>166826.69</v>
      </c>
      <c r="H113" s="4">
        <v>169962.57</v>
      </c>
      <c r="I113" s="1">
        <f t="shared" si="6"/>
        <v>3135.8800000000047</v>
      </c>
      <c r="J113" s="12"/>
      <c r="K113" s="9" t="s">
        <v>235</v>
      </c>
    </row>
    <row r="114" spans="1:11" ht="28.8" x14ac:dyDescent="0.3">
      <c r="A114">
        <v>6040</v>
      </c>
      <c r="B114" t="s">
        <v>97</v>
      </c>
      <c r="C114" s="1">
        <v>30000</v>
      </c>
      <c r="D114" s="1">
        <v>30000</v>
      </c>
      <c r="E114" s="1">
        <v>30558.58</v>
      </c>
      <c r="F114" s="1">
        <v>30000</v>
      </c>
      <c r="G114" s="1">
        <v>30000</v>
      </c>
      <c r="H114" s="4">
        <v>30000</v>
      </c>
      <c r="I114" s="1">
        <f t="shared" si="6"/>
        <v>0</v>
      </c>
      <c r="J114" s="12"/>
      <c r="K114" s="9" t="s">
        <v>246</v>
      </c>
    </row>
    <row r="115" spans="1:11" x14ac:dyDescent="0.3">
      <c r="A115">
        <v>6050</v>
      </c>
      <c r="B115" t="s">
        <v>98</v>
      </c>
      <c r="C115" s="1">
        <v>18000</v>
      </c>
      <c r="D115" s="1">
        <v>18000</v>
      </c>
      <c r="E115" s="1">
        <v>18313.830000000002</v>
      </c>
      <c r="F115" s="1">
        <v>18000</v>
      </c>
      <c r="G115" s="1">
        <v>18000</v>
      </c>
      <c r="H115" s="4">
        <v>18000</v>
      </c>
      <c r="I115" s="1">
        <f t="shared" si="6"/>
        <v>0</v>
      </c>
      <c r="J115" s="12"/>
    </row>
    <row r="116" spans="1:11" x14ac:dyDescent="0.3">
      <c r="C116" s="1"/>
      <c r="D116" s="1"/>
      <c r="E116" s="1"/>
      <c r="F116" s="1"/>
      <c r="G116" s="1"/>
      <c r="H116" s="4"/>
      <c r="I116" s="1"/>
      <c r="J116" s="12"/>
    </row>
    <row r="117" spans="1:11" x14ac:dyDescent="0.3">
      <c r="B117" t="s">
        <v>99</v>
      </c>
      <c r="C117" s="2">
        <v>213174.95</v>
      </c>
      <c r="D117" s="2">
        <f t="shared" ref="D117:H117" si="11">SUM(D113:D115)</f>
        <v>213174.95</v>
      </c>
      <c r="E117" s="2">
        <f t="shared" si="11"/>
        <v>220036.13</v>
      </c>
      <c r="F117" s="2">
        <f t="shared" si="11"/>
        <v>214826.69</v>
      </c>
      <c r="G117" s="2">
        <f t="shared" si="11"/>
        <v>214826.69</v>
      </c>
      <c r="H117" s="5">
        <f t="shared" si="11"/>
        <v>217962.57</v>
      </c>
      <c r="I117" s="1">
        <f t="shared" si="6"/>
        <v>3135.8800000000047</v>
      </c>
      <c r="J117" s="12"/>
    </row>
    <row r="118" spans="1:11" x14ac:dyDescent="0.3">
      <c r="C118" s="1"/>
      <c r="D118" s="1"/>
      <c r="E118" s="1"/>
      <c r="F118" s="1"/>
      <c r="G118" s="1"/>
      <c r="H118" s="4"/>
      <c r="I118" s="1"/>
      <c r="J118" s="12"/>
    </row>
    <row r="119" spans="1:11" x14ac:dyDescent="0.3">
      <c r="B119" t="s">
        <v>100</v>
      </c>
      <c r="C119" s="1"/>
      <c r="D119" s="1"/>
      <c r="E119" s="1"/>
      <c r="F119" s="1"/>
      <c r="G119" s="1"/>
      <c r="H119" s="4"/>
      <c r="I119" s="1"/>
      <c r="J119" s="12"/>
    </row>
    <row r="120" spans="1:11" x14ac:dyDescent="0.3">
      <c r="C120" s="1"/>
      <c r="D120" s="1"/>
      <c r="E120" s="1"/>
      <c r="F120" s="1"/>
      <c r="G120" s="1"/>
      <c r="H120" s="4"/>
      <c r="I120" s="1"/>
      <c r="J120" s="12"/>
    </row>
    <row r="121" spans="1:11" x14ac:dyDescent="0.3">
      <c r="A121">
        <v>6210</v>
      </c>
      <c r="B121" t="s">
        <v>101</v>
      </c>
      <c r="C121" s="1">
        <v>24000</v>
      </c>
      <c r="D121" s="1">
        <v>31644</v>
      </c>
      <c r="E121" s="1">
        <v>31644</v>
      </c>
      <c r="F121" s="1">
        <v>24000</v>
      </c>
      <c r="G121" s="1">
        <v>33802</v>
      </c>
      <c r="H121" s="4">
        <f>F121</f>
        <v>24000</v>
      </c>
      <c r="I121" s="1">
        <f t="shared" si="6"/>
        <v>-9802</v>
      </c>
      <c r="J121" s="12"/>
      <c r="K121" s="9" t="s">
        <v>247</v>
      </c>
    </row>
    <row r="122" spans="1:11" x14ac:dyDescent="0.3">
      <c r="A122">
        <v>6230</v>
      </c>
      <c r="B122" t="s">
        <v>102</v>
      </c>
      <c r="C122" s="1">
        <v>10000</v>
      </c>
      <c r="D122" s="1">
        <v>10000</v>
      </c>
      <c r="E122" s="1">
        <v>10000</v>
      </c>
      <c r="F122" s="1">
        <f>A122</f>
        <v>6230</v>
      </c>
      <c r="G122" s="1">
        <v>10000</v>
      </c>
      <c r="H122" s="4">
        <v>10000</v>
      </c>
      <c r="I122" s="1">
        <f t="shared" si="6"/>
        <v>0</v>
      </c>
      <c r="J122" s="12"/>
    </row>
    <row r="123" spans="1:11" x14ac:dyDescent="0.3">
      <c r="B123" t="s">
        <v>103</v>
      </c>
      <c r="C123" s="1">
        <v>0</v>
      </c>
      <c r="D123" s="1"/>
      <c r="E123" s="1"/>
      <c r="F123" s="1"/>
      <c r="G123" s="1"/>
      <c r="H123" s="4"/>
      <c r="I123" s="1"/>
      <c r="J123" s="12"/>
    </row>
    <row r="124" spans="1:11" x14ac:dyDescent="0.3">
      <c r="A124">
        <v>6250</v>
      </c>
      <c r="B124" t="s">
        <v>104</v>
      </c>
      <c r="C124" s="1">
        <v>8831</v>
      </c>
      <c r="D124" s="1">
        <v>8468</v>
      </c>
      <c r="E124" s="1">
        <v>8468</v>
      </c>
      <c r="F124" s="1">
        <v>10781</v>
      </c>
      <c r="G124" s="1">
        <v>10338</v>
      </c>
      <c r="H124" s="4">
        <f t="shared" ref="H124:H130" si="12">F124</f>
        <v>10781</v>
      </c>
      <c r="I124" s="1">
        <f t="shared" si="6"/>
        <v>443</v>
      </c>
      <c r="J124" s="12"/>
    </row>
    <row r="125" spans="1:11" x14ac:dyDescent="0.3">
      <c r="A125">
        <v>6260</v>
      </c>
      <c r="B125" t="s">
        <v>105</v>
      </c>
      <c r="C125" s="1">
        <v>56173</v>
      </c>
      <c r="D125" s="1">
        <v>53864</v>
      </c>
      <c r="E125" s="1">
        <v>53864</v>
      </c>
      <c r="F125" s="1">
        <v>54083</v>
      </c>
      <c r="G125" s="1">
        <v>51860</v>
      </c>
      <c r="H125" s="4">
        <f t="shared" si="12"/>
        <v>54083</v>
      </c>
      <c r="I125" s="1">
        <f t="shared" si="6"/>
        <v>2223</v>
      </c>
      <c r="J125" s="12"/>
    </row>
    <row r="126" spans="1:11" x14ac:dyDescent="0.3">
      <c r="A126">
        <v>6270</v>
      </c>
      <c r="B126" t="s">
        <v>106</v>
      </c>
      <c r="C126" s="1">
        <v>82491</v>
      </c>
      <c r="D126" s="1">
        <v>79101</v>
      </c>
      <c r="E126" s="1">
        <v>79101</v>
      </c>
      <c r="F126" s="1">
        <v>83947</v>
      </c>
      <c r="G126" s="1">
        <v>80497</v>
      </c>
      <c r="H126" s="4">
        <f t="shared" si="12"/>
        <v>83947</v>
      </c>
      <c r="I126" s="1">
        <f t="shared" si="6"/>
        <v>3450</v>
      </c>
      <c r="J126" s="12"/>
    </row>
    <row r="127" spans="1:11" x14ac:dyDescent="0.3">
      <c r="A127">
        <v>6280</v>
      </c>
      <c r="B127" t="s">
        <v>107</v>
      </c>
      <c r="C127" s="1">
        <v>40518</v>
      </c>
      <c r="D127" s="1">
        <v>38853</v>
      </c>
      <c r="E127" s="1">
        <v>38853</v>
      </c>
      <c r="F127" s="1">
        <v>43736</v>
      </c>
      <c r="G127" s="1">
        <v>41939</v>
      </c>
      <c r="H127" s="4">
        <f t="shared" si="12"/>
        <v>43736</v>
      </c>
      <c r="I127" s="1">
        <f t="shared" si="6"/>
        <v>1797</v>
      </c>
      <c r="J127" s="12"/>
    </row>
    <row r="128" spans="1:11" x14ac:dyDescent="0.3">
      <c r="A128">
        <v>6290</v>
      </c>
      <c r="B128" t="s">
        <v>108</v>
      </c>
      <c r="C128" s="1">
        <v>69281</v>
      </c>
      <c r="D128" s="1">
        <v>66434</v>
      </c>
      <c r="E128" s="1">
        <v>66434</v>
      </c>
      <c r="F128" s="1">
        <v>68455</v>
      </c>
      <c r="G128" s="1">
        <v>65642</v>
      </c>
      <c r="H128" s="4">
        <f t="shared" si="12"/>
        <v>68455</v>
      </c>
      <c r="I128" s="1">
        <f t="shared" si="6"/>
        <v>2813</v>
      </c>
      <c r="J128" s="12"/>
    </row>
    <row r="129" spans="1:11" x14ac:dyDescent="0.3">
      <c r="A129">
        <v>6300</v>
      </c>
      <c r="B129" t="s">
        <v>109</v>
      </c>
      <c r="C129" s="1">
        <v>50351</v>
      </c>
      <c r="D129" s="1">
        <v>48282</v>
      </c>
      <c r="E129" s="1">
        <v>48282</v>
      </c>
      <c r="F129" s="1">
        <v>48933</v>
      </c>
      <c r="G129" s="1">
        <v>46922</v>
      </c>
      <c r="H129" s="4">
        <f t="shared" si="12"/>
        <v>48933</v>
      </c>
      <c r="I129" s="1">
        <f t="shared" si="6"/>
        <v>2011</v>
      </c>
      <c r="J129" s="12"/>
    </row>
    <row r="130" spans="1:11" x14ac:dyDescent="0.3">
      <c r="A130">
        <v>6340</v>
      </c>
      <c r="B130" t="s">
        <v>110</v>
      </c>
      <c r="C130" s="1">
        <v>84922</v>
      </c>
      <c r="D130" s="1">
        <v>84922</v>
      </c>
      <c r="E130" s="1">
        <v>84922</v>
      </c>
      <c r="F130" s="1">
        <v>80568</v>
      </c>
      <c r="G130" s="1">
        <v>80568</v>
      </c>
      <c r="H130" s="4">
        <f t="shared" si="12"/>
        <v>80568</v>
      </c>
      <c r="I130" s="1">
        <f t="shared" si="6"/>
        <v>0</v>
      </c>
      <c r="J130" s="12"/>
    </row>
    <row r="131" spans="1:11" x14ac:dyDescent="0.3">
      <c r="C131" s="1"/>
      <c r="D131" s="1"/>
      <c r="E131" s="1"/>
      <c r="F131" s="1"/>
      <c r="G131" s="1"/>
      <c r="H131" s="4"/>
      <c r="I131" s="1"/>
      <c r="J131" s="12"/>
    </row>
    <row r="132" spans="1:11" x14ac:dyDescent="0.3">
      <c r="B132" t="s">
        <v>111</v>
      </c>
      <c r="C132" s="2">
        <v>426567</v>
      </c>
      <c r="D132" s="2">
        <f t="shared" ref="D132:H132" si="13">SUM(D121:D130)</f>
        <v>421568</v>
      </c>
      <c r="E132" s="2">
        <f t="shared" si="13"/>
        <v>421568</v>
      </c>
      <c r="F132" s="2">
        <f t="shared" si="13"/>
        <v>420733</v>
      </c>
      <c r="G132" s="2">
        <f t="shared" si="13"/>
        <v>421568</v>
      </c>
      <c r="H132" s="5">
        <f t="shared" si="13"/>
        <v>424503</v>
      </c>
      <c r="I132" s="1">
        <f t="shared" si="6"/>
        <v>2935</v>
      </c>
      <c r="J132" s="12"/>
    </row>
    <row r="133" spans="1:11" x14ac:dyDescent="0.3">
      <c r="C133" s="1"/>
      <c r="D133" s="1"/>
      <c r="E133" s="1"/>
      <c r="F133" s="1"/>
      <c r="G133" s="1"/>
      <c r="H133" s="4"/>
      <c r="I133" s="1"/>
      <c r="J133" s="12"/>
    </row>
    <row r="134" spans="1:11" x14ac:dyDescent="0.3">
      <c r="C134" s="1"/>
      <c r="D134" s="1"/>
      <c r="E134" s="1"/>
      <c r="F134" s="1"/>
      <c r="G134" s="1"/>
      <c r="H134" s="4"/>
      <c r="I134" s="1"/>
      <c r="J134" s="12"/>
    </row>
    <row r="135" spans="1:11" x14ac:dyDescent="0.3">
      <c r="B135" t="s">
        <v>112</v>
      </c>
      <c r="C135" s="1"/>
      <c r="D135" s="1"/>
      <c r="E135" s="1"/>
      <c r="F135" s="1"/>
      <c r="G135" s="1"/>
      <c r="H135" s="4"/>
      <c r="I135" s="1"/>
      <c r="J135" s="12"/>
    </row>
    <row r="136" spans="1:11" x14ac:dyDescent="0.3">
      <c r="C136" s="1"/>
      <c r="D136" s="1"/>
      <c r="E136" s="1"/>
      <c r="F136" s="1"/>
      <c r="G136" s="1"/>
      <c r="H136" s="4"/>
      <c r="I136" s="1"/>
      <c r="J136" s="12"/>
    </row>
    <row r="137" spans="1:11" x14ac:dyDescent="0.3">
      <c r="A137">
        <v>6610</v>
      </c>
      <c r="B137" t="s">
        <v>113</v>
      </c>
      <c r="C137" s="1">
        <v>2086</v>
      </c>
      <c r="D137" s="1">
        <v>2086</v>
      </c>
      <c r="E137" s="1">
        <v>2086</v>
      </c>
      <c r="F137" s="1">
        <v>2086</v>
      </c>
      <c r="G137" s="1">
        <v>2086</v>
      </c>
      <c r="H137" s="4">
        <f>F137</f>
        <v>2086</v>
      </c>
      <c r="I137" s="1">
        <f t="shared" ref="I137:I200" si="14">H137-G137</f>
        <v>0</v>
      </c>
      <c r="J137" s="12"/>
      <c r="K137" s="9" t="s">
        <v>247</v>
      </c>
    </row>
    <row r="138" spans="1:11" x14ac:dyDescent="0.3">
      <c r="B138" t="s">
        <v>103</v>
      </c>
      <c r="C138" s="1"/>
      <c r="D138" s="1"/>
      <c r="E138" s="1"/>
      <c r="F138" s="1"/>
      <c r="G138" s="1">
        <v>0</v>
      </c>
      <c r="H138" s="4">
        <f t="shared" ref="H138:H150" si="15">F138</f>
        <v>0</v>
      </c>
      <c r="I138" s="1">
        <f t="shared" si="14"/>
        <v>0</v>
      </c>
      <c r="J138" s="12"/>
    </row>
    <row r="139" spans="1:11" x14ac:dyDescent="0.3">
      <c r="A139">
        <v>6640</v>
      </c>
      <c r="B139" t="s">
        <v>114</v>
      </c>
      <c r="C139" s="1">
        <v>252305</v>
      </c>
      <c r="D139" s="1">
        <v>252305</v>
      </c>
      <c r="E139" s="1">
        <v>252305</v>
      </c>
      <c r="F139" s="1">
        <v>260153</v>
      </c>
      <c r="G139" s="1">
        <v>260153</v>
      </c>
      <c r="H139" s="4">
        <f t="shared" si="15"/>
        <v>260153</v>
      </c>
      <c r="I139" s="1">
        <f t="shared" si="14"/>
        <v>0</v>
      </c>
      <c r="J139" s="12"/>
    </row>
    <row r="140" spans="1:11" x14ac:dyDescent="0.3">
      <c r="A140">
        <v>6650</v>
      </c>
      <c r="B140" t="s">
        <v>115</v>
      </c>
      <c r="C140" s="1">
        <v>22567</v>
      </c>
      <c r="D140" s="1">
        <v>22567</v>
      </c>
      <c r="E140" s="1">
        <v>22567</v>
      </c>
      <c r="F140" s="1">
        <v>29698</v>
      </c>
      <c r="G140" s="1">
        <v>29698</v>
      </c>
      <c r="H140" s="4">
        <f t="shared" si="15"/>
        <v>29698</v>
      </c>
      <c r="I140" s="1">
        <f t="shared" si="14"/>
        <v>0</v>
      </c>
      <c r="J140" s="12"/>
    </row>
    <row r="141" spans="1:11" x14ac:dyDescent="0.3">
      <c r="A141">
        <v>6660</v>
      </c>
      <c r="B141" t="s">
        <v>116</v>
      </c>
      <c r="C141" s="1">
        <v>20169</v>
      </c>
      <c r="D141" s="1">
        <v>20169</v>
      </c>
      <c r="E141" s="1">
        <v>20169</v>
      </c>
      <c r="F141" s="1">
        <v>20844</v>
      </c>
      <c r="G141" s="1">
        <v>20844</v>
      </c>
      <c r="H141" s="4">
        <f t="shared" si="15"/>
        <v>20844</v>
      </c>
      <c r="I141" s="1">
        <f t="shared" si="14"/>
        <v>0</v>
      </c>
      <c r="J141" s="12"/>
    </row>
    <row r="142" spans="1:11" x14ac:dyDescent="0.3">
      <c r="A142">
        <v>6670</v>
      </c>
      <c r="B142" t="s">
        <v>117</v>
      </c>
      <c r="C142" s="1">
        <v>77976</v>
      </c>
      <c r="D142" s="1">
        <v>77976</v>
      </c>
      <c r="E142" s="1">
        <v>77976</v>
      </c>
      <c r="F142" s="1">
        <v>80052</v>
      </c>
      <c r="G142" s="1">
        <v>80052</v>
      </c>
      <c r="H142" s="4">
        <f t="shared" si="15"/>
        <v>80052</v>
      </c>
      <c r="I142" s="1">
        <f t="shared" si="14"/>
        <v>0</v>
      </c>
      <c r="J142" s="12"/>
    </row>
    <row r="143" spans="1:11" x14ac:dyDescent="0.3">
      <c r="A143">
        <v>6680</v>
      </c>
      <c r="B143" t="s">
        <v>118</v>
      </c>
      <c r="C143" s="1">
        <v>64717</v>
      </c>
      <c r="D143" s="1">
        <v>64717</v>
      </c>
      <c r="E143" s="1">
        <v>64717</v>
      </c>
      <c r="F143" s="1">
        <v>69250</v>
      </c>
      <c r="G143" s="1">
        <v>69250</v>
      </c>
      <c r="H143" s="4">
        <f t="shared" si="15"/>
        <v>69250</v>
      </c>
      <c r="I143" s="1">
        <f t="shared" si="14"/>
        <v>0</v>
      </c>
      <c r="J143" s="12"/>
    </row>
    <row r="144" spans="1:11" x14ac:dyDescent="0.3">
      <c r="A144">
        <v>6690</v>
      </c>
      <c r="B144" t="s">
        <v>119</v>
      </c>
      <c r="C144" s="1">
        <v>229673</v>
      </c>
      <c r="D144" s="1">
        <v>229673</v>
      </c>
      <c r="E144" s="1">
        <v>229673</v>
      </c>
      <c r="F144" s="1">
        <v>233528</v>
      </c>
      <c r="G144" s="1">
        <v>233528</v>
      </c>
      <c r="H144" s="4">
        <f t="shared" si="15"/>
        <v>233528</v>
      </c>
      <c r="I144" s="1">
        <f t="shared" si="14"/>
        <v>0</v>
      </c>
      <c r="J144" s="12"/>
    </row>
    <row r="145" spans="1:11" x14ac:dyDescent="0.3">
      <c r="A145">
        <v>6691</v>
      </c>
      <c r="B145" t="s">
        <v>120</v>
      </c>
      <c r="C145" s="1">
        <v>14707</v>
      </c>
      <c r="D145" s="1">
        <v>14707</v>
      </c>
      <c r="E145" s="1">
        <v>14707</v>
      </c>
      <c r="F145" s="1">
        <v>15573</v>
      </c>
      <c r="G145" s="1">
        <v>15573</v>
      </c>
      <c r="H145" s="4">
        <f t="shared" si="15"/>
        <v>15573</v>
      </c>
      <c r="I145" s="1">
        <f t="shared" si="14"/>
        <v>0</v>
      </c>
      <c r="J145" s="12"/>
    </row>
    <row r="146" spans="1:11" x14ac:dyDescent="0.3">
      <c r="A146">
        <v>6692</v>
      </c>
      <c r="B146" t="s">
        <v>121</v>
      </c>
      <c r="C146" s="1">
        <v>101366</v>
      </c>
      <c r="D146" s="1">
        <v>101366</v>
      </c>
      <c r="E146" s="1">
        <v>101366</v>
      </c>
      <c r="F146" s="1">
        <v>91260</v>
      </c>
      <c r="G146" s="1">
        <v>91260</v>
      </c>
      <c r="H146" s="4">
        <f t="shared" si="15"/>
        <v>91260</v>
      </c>
      <c r="I146" s="1">
        <f t="shared" si="14"/>
        <v>0</v>
      </c>
      <c r="J146" s="12"/>
    </row>
    <row r="147" spans="1:11" x14ac:dyDescent="0.3">
      <c r="A147">
        <v>6693</v>
      </c>
      <c r="B147" t="s">
        <v>122</v>
      </c>
      <c r="C147" s="1">
        <v>69324</v>
      </c>
      <c r="D147" s="1">
        <v>69324</v>
      </c>
      <c r="E147" s="1">
        <v>69324</v>
      </c>
      <c r="F147" s="1">
        <v>73312</v>
      </c>
      <c r="G147" s="1">
        <v>73312</v>
      </c>
      <c r="H147" s="4">
        <f t="shared" si="15"/>
        <v>73312</v>
      </c>
      <c r="I147" s="1">
        <f t="shared" si="14"/>
        <v>0</v>
      </c>
      <c r="J147" s="12"/>
    </row>
    <row r="148" spans="1:11" x14ac:dyDescent="0.3">
      <c r="A148">
        <v>6698</v>
      </c>
      <c r="B148" t="s">
        <v>123</v>
      </c>
      <c r="C148" s="1">
        <v>47443</v>
      </c>
      <c r="D148" s="1">
        <v>47443</v>
      </c>
      <c r="E148" s="1">
        <v>47443</v>
      </c>
      <c r="F148" s="1">
        <v>52657</v>
      </c>
      <c r="G148" s="1">
        <v>52657</v>
      </c>
      <c r="H148" s="4">
        <f t="shared" si="15"/>
        <v>52657</v>
      </c>
      <c r="I148" s="1">
        <f t="shared" si="14"/>
        <v>0</v>
      </c>
      <c r="J148" s="12"/>
    </row>
    <row r="149" spans="1:11" x14ac:dyDescent="0.3">
      <c r="A149">
        <v>6699</v>
      </c>
      <c r="B149" t="s">
        <v>124</v>
      </c>
      <c r="C149" s="1">
        <v>46965</v>
      </c>
      <c r="D149" s="1">
        <v>46965</v>
      </c>
      <c r="E149" s="1">
        <v>46965</v>
      </c>
      <c r="F149" s="1">
        <v>47008</v>
      </c>
      <c r="G149" s="1">
        <v>47008</v>
      </c>
      <c r="H149" s="4">
        <f t="shared" si="15"/>
        <v>47008</v>
      </c>
      <c r="I149" s="1">
        <f t="shared" si="14"/>
        <v>0</v>
      </c>
      <c r="J149" s="12"/>
    </row>
    <row r="150" spans="1:11" x14ac:dyDescent="0.3">
      <c r="A150">
        <v>6700</v>
      </c>
      <c r="B150" t="s">
        <v>125</v>
      </c>
      <c r="C150" s="1">
        <v>20000</v>
      </c>
      <c r="D150" s="1">
        <v>20000</v>
      </c>
      <c r="E150" s="1">
        <v>20000</v>
      </c>
      <c r="F150" s="1">
        <v>20000</v>
      </c>
      <c r="G150" s="1">
        <v>20000</v>
      </c>
      <c r="H150" s="4">
        <f t="shared" si="15"/>
        <v>20000</v>
      </c>
      <c r="I150" s="1">
        <f t="shared" si="14"/>
        <v>0</v>
      </c>
      <c r="J150" s="12"/>
    </row>
    <row r="151" spans="1:11" x14ac:dyDescent="0.3">
      <c r="C151" s="1"/>
      <c r="D151" s="1"/>
      <c r="E151" s="1"/>
      <c r="F151" s="1"/>
      <c r="G151" s="1"/>
      <c r="H151" s="4"/>
      <c r="I151" s="1"/>
      <c r="J151" s="12"/>
    </row>
    <row r="152" spans="1:11" x14ac:dyDescent="0.3">
      <c r="B152" t="s">
        <v>126</v>
      </c>
      <c r="C152" s="2">
        <v>969298</v>
      </c>
      <c r="D152" s="2">
        <f t="shared" ref="D152:H152" si="16">SUM(D137:D150)</f>
        <v>969298</v>
      </c>
      <c r="E152" s="2">
        <f t="shared" si="16"/>
        <v>969298</v>
      </c>
      <c r="F152" s="2">
        <f t="shared" si="16"/>
        <v>995421</v>
      </c>
      <c r="G152" s="2">
        <f t="shared" si="16"/>
        <v>995421</v>
      </c>
      <c r="H152" s="5">
        <f t="shared" si="16"/>
        <v>995421</v>
      </c>
      <c r="I152" s="1">
        <f t="shared" si="14"/>
        <v>0</v>
      </c>
      <c r="J152" s="12"/>
    </row>
    <row r="153" spans="1:11" x14ac:dyDescent="0.3">
      <c r="C153" s="1"/>
      <c r="D153" s="1"/>
      <c r="E153" s="1"/>
      <c r="F153" s="1"/>
      <c r="G153" s="1"/>
      <c r="H153" s="4"/>
      <c r="I153" s="1"/>
      <c r="J153" s="12"/>
    </row>
    <row r="154" spans="1:11" x14ac:dyDescent="0.3">
      <c r="B154" t="s">
        <v>127</v>
      </c>
      <c r="C154" s="1"/>
      <c r="D154" s="1"/>
      <c r="E154" s="1"/>
      <c r="F154" s="1"/>
      <c r="G154" s="1"/>
      <c r="H154" s="4"/>
      <c r="I154" s="1"/>
      <c r="J154" s="12"/>
    </row>
    <row r="155" spans="1:11" x14ac:dyDescent="0.3">
      <c r="C155" s="1"/>
      <c r="D155" s="1"/>
      <c r="E155" s="1"/>
      <c r="F155" s="1"/>
      <c r="G155" s="1"/>
      <c r="H155" s="4"/>
      <c r="I155" s="1"/>
      <c r="J155" s="12"/>
    </row>
    <row r="156" spans="1:11" x14ac:dyDescent="0.3">
      <c r="A156">
        <v>7010</v>
      </c>
      <c r="B156" t="s">
        <v>128</v>
      </c>
      <c r="C156" s="1">
        <v>15000</v>
      </c>
      <c r="D156" s="1">
        <v>15000</v>
      </c>
      <c r="E156" s="1">
        <v>14566.17</v>
      </c>
      <c r="F156" s="1">
        <v>15000</v>
      </c>
      <c r="G156" s="1">
        <v>15000</v>
      </c>
      <c r="H156" s="4">
        <v>15000</v>
      </c>
      <c r="I156" s="1">
        <f t="shared" si="14"/>
        <v>0</v>
      </c>
      <c r="J156" s="13">
        <v>20000</v>
      </c>
      <c r="K156" s="23" t="s">
        <v>282</v>
      </c>
    </row>
    <row r="157" spans="1:11" x14ac:dyDescent="0.3">
      <c r="A157">
        <v>7030</v>
      </c>
      <c r="B157" t="s">
        <v>129</v>
      </c>
      <c r="C157" s="1">
        <v>2000</v>
      </c>
      <c r="D157" s="1">
        <v>2000</v>
      </c>
      <c r="E157" s="1">
        <v>2005.61</v>
      </c>
      <c r="F157" s="1">
        <v>2000</v>
      </c>
      <c r="G157" s="1">
        <v>2000</v>
      </c>
      <c r="H157" s="4">
        <v>2000</v>
      </c>
      <c r="I157" s="1">
        <f t="shared" si="14"/>
        <v>0</v>
      </c>
      <c r="J157" s="12"/>
    </row>
    <row r="158" spans="1:11" ht="28.8" x14ac:dyDescent="0.3">
      <c r="A158">
        <v>7050</v>
      </c>
      <c r="B158" t="s">
        <v>130</v>
      </c>
      <c r="C158" s="1">
        <v>3000</v>
      </c>
      <c r="D158" s="1">
        <v>3000</v>
      </c>
      <c r="E158" s="1">
        <v>3250.21</v>
      </c>
      <c r="F158" s="1">
        <v>3000</v>
      </c>
      <c r="G158" s="1">
        <v>3000</v>
      </c>
      <c r="H158" s="4">
        <v>3250</v>
      </c>
      <c r="I158" s="1">
        <f t="shared" si="14"/>
        <v>250</v>
      </c>
      <c r="J158" s="12"/>
      <c r="K158" s="9" t="s">
        <v>248</v>
      </c>
    </row>
    <row r="159" spans="1:11" x14ac:dyDescent="0.3">
      <c r="A159">
        <v>7070</v>
      </c>
      <c r="B159" t="s">
        <v>131</v>
      </c>
      <c r="C159" s="1">
        <v>21000</v>
      </c>
      <c r="D159" s="1">
        <v>21000</v>
      </c>
      <c r="E159" s="1">
        <v>14312.03</v>
      </c>
      <c r="F159" s="1">
        <v>21000</v>
      </c>
      <c r="G159" s="1">
        <v>21000</v>
      </c>
      <c r="H159" s="4">
        <v>21000</v>
      </c>
      <c r="I159" s="1">
        <f t="shared" si="14"/>
        <v>0</v>
      </c>
      <c r="J159" s="12"/>
    </row>
    <row r="160" spans="1:11" x14ac:dyDescent="0.3">
      <c r="A160">
        <v>7090</v>
      </c>
      <c r="B160" t="s">
        <v>132</v>
      </c>
      <c r="C160" s="1">
        <v>1500</v>
      </c>
      <c r="D160" s="1">
        <v>1500</v>
      </c>
      <c r="E160" s="1">
        <v>845.84</v>
      </c>
      <c r="F160" s="1">
        <v>1500</v>
      </c>
      <c r="G160" s="1">
        <v>1500</v>
      </c>
      <c r="H160" s="4">
        <v>1000</v>
      </c>
      <c r="I160" s="1">
        <f t="shared" si="14"/>
        <v>-500</v>
      </c>
      <c r="J160" s="12"/>
    </row>
    <row r="161" spans="1:11" x14ac:dyDescent="0.3">
      <c r="C161" s="1"/>
      <c r="D161" s="1"/>
      <c r="E161" s="1"/>
      <c r="F161" s="1"/>
      <c r="G161" s="1"/>
      <c r="H161" s="4"/>
      <c r="I161" s="1">
        <f t="shared" si="14"/>
        <v>0</v>
      </c>
      <c r="J161" s="12"/>
    </row>
    <row r="162" spans="1:11" x14ac:dyDescent="0.3">
      <c r="B162" t="s">
        <v>133</v>
      </c>
      <c r="C162" s="2">
        <v>42500</v>
      </c>
      <c r="D162" s="2">
        <f t="shared" ref="D162:H162" si="17">SUM(D156:D160)</f>
        <v>42500</v>
      </c>
      <c r="E162" s="2">
        <f t="shared" si="17"/>
        <v>34979.859999999993</v>
      </c>
      <c r="F162" s="2">
        <f t="shared" si="17"/>
        <v>42500</v>
      </c>
      <c r="G162" s="2">
        <f t="shared" si="17"/>
        <v>42500</v>
      </c>
      <c r="H162" s="5">
        <f t="shared" si="17"/>
        <v>42250</v>
      </c>
      <c r="I162" s="1">
        <f t="shared" si="14"/>
        <v>-250</v>
      </c>
      <c r="J162" s="12"/>
    </row>
    <row r="163" spans="1:11" x14ac:dyDescent="0.3">
      <c r="C163" s="1"/>
      <c r="D163" s="1"/>
      <c r="E163" s="1"/>
      <c r="F163" s="1"/>
      <c r="G163" s="1"/>
      <c r="H163" s="4"/>
      <c r="I163" s="1"/>
      <c r="J163" s="12"/>
    </row>
    <row r="164" spans="1:11" x14ac:dyDescent="0.3">
      <c r="B164" t="s">
        <v>134</v>
      </c>
      <c r="C164" s="1"/>
      <c r="D164" s="1"/>
      <c r="E164" s="1"/>
      <c r="F164" s="1"/>
      <c r="G164" s="1"/>
      <c r="H164" s="4"/>
      <c r="I164" s="1"/>
      <c r="J164" s="12"/>
    </row>
    <row r="165" spans="1:11" x14ac:dyDescent="0.3">
      <c r="C165" s="1"/>
      <c r="D165" s="1"/>
      <c r="E165" s="1"/>
      <c r="F165" s="1"/>
      <c r="G165" s="1"/>
      <c r="H165" s="4"/>
      <c r="I165" s="1"/>
      <c r="J165" s="12"/>
    </row>
    <row r="166" spans="1:11" x14ac:dyDescent="0.3">
      <c r="A166">
        <v>7210</v>
      </c>
      <c r="B166" t="s">
        <v>135</v>
      </c>
      <c r="C166" s="1">
        <v>95000</v>
      </c>
      <c r="D166" s="1">
        <v>95000</v>
      </c>
      <c r="E166" s="1">
        <v>60416.62</v>
      </c>
      <c r="F166" s="1">
        <v>93500</v>
      </c>
      <c r="G166" s="1">
        <v>93500</v>
      </c>
      <c r="H166" s="4">
        <v>92000</v>
      </c>
      <c r="I166" s="1">
        <f t="shared" si="14"/>
        <v>-1500</v>
      </c>
      <c r="J166" s="12"/>
      <c r="K166" s="9" t="s">
        <v>249</v>
      </c>
    </row>
    <row r="167" spans="1:11" x14ac:dyDescent="0.3">
      <c r="A167">
        <v>7220</v>
      </c>
      <c r="B167" t="s">
        <v>136</v>
      </c>
      <c r="C167" s="1">
        <v>1033368.94</v>
      </c>
      <c r="D167" s="1">
        <v>1028368.94</v>
      </c>
      <c r="E167" s="1">
        <v>1031061.03</v>
      </c>
      <c r="F167" s="1">
        <v>1034719.96</v>
      </c>
      <c r="G167" s="1">
        <v>1034719.96</v>
      </c>
      <c r="H167" s="4">
        <v>1035386</v>
      </c>
      <c r="I167" s="1">
        <f t="shared" si="14"/>
        <v>666.04000000003725</v>
      </c>
      <c r="J167" s="12"/>
      <c r="K167" s="9" t="s">
        <v>235</v>
      </c>
    </row>
    <row r="168" spans="1:11" x14ac:dyDescent="0.3">
      <c r="A168">
        <v>7260</v>
      </c>
      <c r="B168" t="s">
        <v>137</v>
      </c>
      <c r="C168" s="1">
        <v>73500</v>
      </c>
      <c r="D168" s="1">
        <v>73500</v>
      </c>
      <c r="E168" s="1">
        <v>72386.95</v>
      </c>
      <c r="F168" s="1">
        <v>80000</v>
      </c>
      <c r="G168" s="1">
        <v>80000</v>
      </c>
      <c r="H168" s="4">
        <v>76000</v>
      </c>
      <c r="I168" s="1">
        <f t="shared" si="14"/>
        <v>-4000</v>
      </c>
      <c r="J168" s="12"/>
    </row>
    <row r="169" spans="1:11" x14ac:dyDescent="0.3">
      <c r="A169">
        <v>7270</v>
      </c>
      <c r="B169" t="s">
        <v>138</v>
      </c>
      <c r="C169" s="1">
        <v>8500</v>
      </c>
      <c r="D169" s="1">
        <v>8500</v>
      </c>
      <c r="E169" s="1">
        <v>8905.32</v>
      </c>
      <c r="F169" s="1">
        <v>8000</v>
      </c>
      <c r="G169" s="1">
        <v>8000</v>
      </c>
      <c r="H169" s="4">
        <v>8000</v>
      </c>
      <c r="I169" s="1">
        <f t="shared" si="14"/>
        <v>0</v>
      </c>
      <c r="J169" s="12"/>
    </row>
    <row r="170" spans="1:11" ht="28.8" x14ac:dyDescent="0.3">
      <c r="A170">
        <v>7280</v>
      </c>
      <c r="B170" t="s">
        <v>139</v>
      </c>
      <c r="C170" s="1">
        <v>30000</v>
      </c>
      <c r="D170" s="1">
        <v>30000</v>
      </c>
      <c r="E170" s="1">
        <v>34180.269999999997</v>
      </c>
      <c r="F170" s="1">
        <v>31000</v>
      </c>
      <c r="G170" s="1">
        <v>31000</v>
      </c>
      <c r="H170" s="4">
        <v>0</v>
      </c>
      <c r="I170" s="1">
        <f t="shared" si="14"/>
        <v>-31000</v>
      </c>
      <c r="J170" s="12"/>
      <c r="K170" s="9" t="s">
        <v>270</v>
      </c>
    </row>
    <row r="171" spans="1:11" x14ac:dyDescent="0.3">
      <c r="A171">
        <v>7290</v>
      </c>
      <c r="B171" t="s">
        <v>140</v>
      </c>
      <c r="C171" s="1">
        <v>40500</v>
      </c>
      <c r="D171" s="1">
        <v>40500</v>
      </c>
      <c r="E171" s="1">
        <v>41064.33</v>
      </c>
      <c r="F171" s="1">
        <v>42000</v>
      </c>
      <c r="G171" s="1">
        <v>42000</v>
      </c>
      <c r="H171" s="4">
        <v>44101</v>
      </c>
      <c r="I171" s="1">
        <f t="shared" si="14"/>
        <v>2101</v>
      </c>
      <c r="J171" s="12"/>
      <c r="K171" s="9" t="s">
        <v>250</v>
      </c>
    </row>
    <row r="172" spans="1:11" x14ac:dyDescent="0.3">
      <c r="A172">
        <v>7295</v>
      </c>
      <c r="B172" t="s">
        <v>141</v>
      </c>
      <c r="C172" s="1">
        <v>184000</v>
      </c>
      <c r="D172" s="1">
        <v>184000</v>
      </c>
      <c r="E172" s="1">
        <v>179330.56</v>
      </c>
      <c r="F172" s="1">
        <v>184500</v>
      </c>
      <c r="G172" s="1">
        <v>184500</v>
      </c>
      <c r="H172" s="4">
        <v>185000</v>
      </c>
      <c r="I172" s="1">
        <f t="shared" si="14"/>
        <v>500</v>
      </c>
      <c r="J172" s="12"/>
    </row>
    <row r="173" spans="1:11" x14ac:dyDescent="0.3">
      <c r="C173" s="1"/>
      <c r="D173" s="1"/>
      <c r="E173" s="1"/>
      <c r="F173" s="1"/>
      <c r="G173" s="1"/>
      <c r="H173" s="4"/>
      <c r="I173" s="1"/>
      <c r="J173" s="12"/>
    </row>
    <row r="174" spans="1:11" x14ac:dyDescent="0.3">
      <c r="B174" t="s">
        <v>142</v>
      </c>
      <c r="C174" s="2">
        <v>1464868.94</v>
      </c>
      <c r="D174" s="2">
        <f t="shared" ref="D174:H174" si="18">SUM(D166:D172)</f>
        <v>1459868.94</v>
      </c>
      <c r="E174" s="2">
        <f t="shared" si="18"/>
        <v>1427345.0800000003</v>
      </c>
      <c r="F174" s="2">
        <f t="shared" si="18"/>
        <v>1473719.96</v>
      </c>
      <c r="G174" s="2">
        <f t="shared" si="18"/>
        <v>1473719.96</v>
      </c>
      <c r="H174" s="5">
        <f t="shared" si="18"/>
        <v>1440487</v>
      </c>
      <c r="I174" s="1">
        <f t="shared" si="14"/>
        <v>-33232.959999999963</v>
      </c>
      <c r="J174" s="12"/>
    </row>
    <row r="175" spans="1:11" x14ac:dyDescent="0.3">
      <c r="C175" s="1"/>
      <c r="D175" s="1"/>
      <c r="E175" s="1"/>
      <c r="F175" s="1"/>
      <c r="G175" s="1"/>
      <c r="H175" s="4"/>
      <c r="I175" s="1"/>
      <c r="J175" s="12"/>
    </row>
    <row r="176" spans="1:11" x14ac:dyDescent="0.3">
      <c r="B176" t="s">
        <v>143</v>
      </c>
      <c r="C176" s="1"/>
      <c r="D176" s="1"/>
      <c r="E176" s="1"/>
      <c r="F176" s="1"/>
      <c r="G176" s="1"/>
      <c r="H176" s="4"/>
      <c r="I176" s="1"/>
      <c r="J176" s="12"/>
    </row>
    <row r="177" spans="1:11" x14ac:dyDescent="0.3">
      <c r="C177" s="1"/>
      <c r="D177" s="1"/>
      <c r="E177" s="1"/>
      <c r="F177" s="1"/>
      <c r="G177" s="1"/>
      <c r="H177" s="4"/>
      <c r="I177" s="1"/>
      <c r="J177" s="12"/>
    </row>
    <row r="178" spans="1:11" ht="57.6" x14ac:dyDescent="0.3">
      <c r="A178">
        <v>7430</v>
      </c>
      <c r="B178" t="s">
        <v>144</v>
      </c>
      <c r="C178" s="1">
        <v>31275</v>
      </c>
      <c r="D178" s="1">
        <v>31275</v>
      </c>
      <c r="E178" s="1">
        <v>29329.68</v>
      </c>
      <c r="F178" s="1">
        <v>31275</v>
      </c>
      <c r="G178" s="1">
        <v>31275</v>
      </c>
      <c r="H178" s="4">
        <v>31275</v>
      </c>
      <c r="I178" s="1">
        <f t="shared" si="14"/>
        <v>0</v>
      </c>
      <c r="J178" s="12"/>
      <c r="K178" s="9" t="s">
        <v>251</v>
      </c>
    </row>
    <row r="179" spans="1:11" x14ac:dyDescent="0.3">
      <c r="A179">
        <v>7440</v>
      </c>
      <c r="B179" t="s">
        <v>145</v>
      </c>
      <c r="C179" s="1">
        <v>0</v>
      </c>
      <c r="D179" s="1">
        <v>0</v>
      </c>
      <c r="E179" s="1">
        <v>0</v>
      </c>
      <c r="F179" s="1">
        <v>0</v>
      </c>
      <c r="G179" s="1">
        <v>0</v>
      </c>
      <c r="H179" s="4">
        <v>0</v>
      </c>
      <c r="I179" s="1">
        <f t="shared" si="14"/>
        <v>0</v>
      </c>
      <c r="J179" s="12"/>
      <c r="K179" s="9" t="s">
        <v>252</v>
      </c>
    </row>
    <row r="180" spans="1:11" x14ac:dyDescent="0.3">
      <c r="A180">
        <v>7450</v>
      </c>
      <c r="B180" t="s">
        <v>146</v>
      </c>
      <c r="C180" s="1">
        <v>4100</v>
      </c>
      <c r="D180" s="1">
        <v>4100</v>
      </c>
      <c r="E180" s="1">
        <v>4100</v>
      </c>
      <c r="F180" s="1">
        <v>4100</v>
      </c>
      <c r="G180" s="1">
        <v>4100</v>
      </c>
      <c r="H180" s="4">
        <v>4100</v>
      </c>
      <c r="I180" s="1">
        <f t="shared" si="14"/>
        <v>0</v>
      </c>
      <c r="J180" s="12"/>
    </row>
    <row r="181" spans="1:11" x14ac:dyDescent="0.3">
      <c r="A181">
        <v>7460</v>
      </c>
      <c r="B181" t="s">
        <v>147</v>
      </c>
      <c r="C181" s="1">
        <v>0</v>
      </c>
      <c r="D181" s="1">
        <v>0</v>
      </c>
      <c r="E181" s="1">
        <v>0</v>
      </c>
      <c r="F181" s="1">
        <v>0</v>
      </c>
      <c r="G181" s="1">
        <v>0</v>
      </c>
      <c r="H181" s="4">
        <v>0</v>
      </c>
      <c r="I181" s="1">
        <f t="shared" si="14"/>
        <v>0</v>
      </c>
      <c r="J181" s="12"/>
    </row>
    <row r="182" spans="1:11" x14ac:dyDescent="0.3">
      <c r="A182">
        <v>7470</v>
      </c>
      <c r="B182" t="s">
        <v>148</v>
      </c>
      <c r="C182" s="1">
        <v>4500</v>
      </c>
      <c r="D182" s="1">
        <v>4500</v>
      </c>
      <c r="E182" s="1">
        <v>3313.69</v>
      </c>
      <c r="F182" s="1">
        <v>4500</v>
      </c>
      <c r="G182" s="1">
        <v>4500</v>
      </c>
      <c r="H182" s="4">
        <v>4500</v>
      </c>
      <c r="I182" s="1">
        <f t="shared" si="14"/>
        <v>0</v>
      </c>
      <c r="J182" s="12"/>
    </row>
    <row r="183" spans="1:11" ht="43.2" x14ac:dyDescent="0.3">
      <c r="A183">
        <v>7475</v>
      </c>
      <c r="B183" t="s">
        <v>149</v>
      </c>
      <c r="C183" s="1">
        <v>12000</v>
      </c>
      <c r="D183" s="1">
        <v>12000</v>
      </c>
      <c r="E183" s="1">
        <v>16782.990000000002</v>
      </c>
      <c r="F183" s="1">
        <v>12000</v>
      </c>
      <c r="G183" s="1">
        <v>12000</v>
      </c>
      <c r="H183" s="4">
        <v>12000</v>
      </c>
      <c r="I183" s="1">
        <f t="shared" si="14"/>
        <v>0</v>
      </c>
      <c r="J183" s="12"/>
      <c r="K183" s="9" t="s">
        <v>253</v>
      </c>
    </row>
    <row r="184" spans="1:11" x14ac:dyDescent="0.3">
      <c r="C184" s="1"/>
      <c r="D184" s="1"/>
      <c r="E184" s="1"/>
      <c r="F184" s="1"/>
      <c r="G184" s="1"/>
      <c r="H184" s="4"/>
      <c r="I184" s="1"/>
      <c r="J184" s="12"/>
    </row>
    <row r="185" spans="1:11" x14ac:dyDescent="0.3">
      <c r="B185" t="s">
        <v>150</v>
      </c>
      <c r="C185" s="1">
        <v>51875</v>
      </c>
      <c r="D185" s="1">
        <f>SUM(D177:D183)</f>
        <v>51875</v>
      </c>
      <c r="E185" s="1">
        <f>SUM(E177:E183)</f>
        <v>53526.36</v>
      </c>
      <c r="F185" s="1">
        <f>SUM(F177:F183)</f>
        <v>51875</v>
      </c>
      <c r="G185" s="1">
        <f>SUM(G177:G183)</f>
        <v>51875</v>
      </c>
      <c r="H185" s="4">
        <f>SUM(H177:H183)</f>
        <v>51875</v>
      </c>
      <c r="I185" s="1">
        <f t="shared" si="14"/>
        <v>0</v>
      </c>
      <c r="J185" s="12"/>
    </row>
    <row r="186" spans="1:11" x14ac:dyDescent="0.3">
      <c r="C186" s="1"/>
      <c r="D186" s="1"/>
      <c r="E186" s="1"/>
      <c r="F186" s="1"/>
      <c r="G186" s="1"/>
      <c r="H186" s="4"/>
      <c r="I186" s="1"/>
      <c r="J186" s="12"/>
    </row>
    <row r="187" spans="1:11" x14ac:dyDescent="0.3">
      <c r="B187" t="s">
        <v>151</v>
      </c>
      <c r="C187" s="1"/>
      <c r="D187" s="1"/>
      <c r="E187" s="1"/>
      <c r="F187" s="1"/>
      <c r="G187" s="1"/>
      <c r="H187" s="4"/>
      <c r="I187" s="1"/>
      <c r="J187" s="12"/>
    </row>
    <row r="188" spans="1:11" x14ac:dyDescent="0.3">
      <c r="C188" s="1"/>
      <c r="D188" s="1"/>
      <c r="E188" s="1"/>
      <c r="F188" s="1"/>
      <c r="G188" s="1"/>
      <c r="H188" s="4"/>
      <c r="I188" s="1"/>
      <c r="J188" s="12"/>
    </row>
    <row r="189" spans="1:11" x14ac:dyDescent="0.3">
      <c r="A189">
        <v>7610</v>
      </c>
      <c r="B189" t="s">
        <v>152</v>
      </c>
      <c r="C189" s="1">
        <v>225363.72</v>
      </c>
      <c r="D189" s="1">
        <v>225363.72</v>
      </c>
      <c r="E189" s="1">
        <v>235141.88</v>
      </c>
      <c r="F189" s="1">
        <f>227617.36+5602.55</f>
        <v>233219.90999999997</v>
      </c>
      <c r="G189" s="1">
        <v>233219.90999999997</v>
      </c>
      <c r="H189" s="4">
        <f>234884.59+2500</f>
        <v>237384.59</v>
      </c>
      <c r="I189" s="1">
        <f t="shared" si="14"/>
        <v>4164.6800000000221</v>
      </c>
      <c r="J189" s="12"/>
      <c r="K189" s="9" t="s">
        <v>254</v>
      </c>
    </row>
    <row r="190" spans="1:11" x14ac:dyDescent="0.3">
      <c r="A190">
        <v>7650</v>
      </c>
      <c r="B190" t="s">
        <v>153</v>
      </c>
      <c r="C190" s="1">
        <v>218394.52</v>
      </c>
      <c r="D190" s="1">
        <f t="shared" ref="D190:H190" si="19">SUM(D191:D195)</f>
        <v>219140</v>
      </c>
      <c r="E190" s="1">
        <f t="shared" si="19"/>
        <v>220151.89</v>
      </c>
      <c r="F190" s="1">
        <f t="shared" si="19"/>
        <v>221723</v>
      </c>
      <c r="G190" s="1">
        <v>221723</v>
      </c>
      <c r="H190" s="4">
        <f t="shared" si="19"/>
        <v>227704.5</v>
      </c>
      <c r="I190" s="1">
        <f t="shared" si="14"/>
        <v>5981.5</v>
      </c>
      <c r="J190" s="12"/>
    </row>
    <row r="191" spans="1:11" x14ac:dyDescent="0.3">
      <c r="A191">
        <v>7646</v>
      </c>
      <c r="B191" t="s">
        <v>154</v>
      </c>
      <c r="C191" s="1">
        <v>404.52</v>
      </c>
      <c r="D191" s="1">
        <v>0</v>
      </c>
      <c r="E191" s="1">
        <v>0</v>
      </c>
      <c r="F191" s="1">
        <v>0</v>
      </c>
      <c r="G191" s="1">
        <v>0</v>
      </c>
      <c r="H191" s="4">
        <v>0</v>
      </c>
      <c r="I191" s="1">
        <f t="shared" si="14"/>
        <v>0</v>
      </c>
      <c r="J191" s="12"/>
    </row>
    <row r="192" spans="1:11" ht="57.6" x14ac:dyDescent="0.3">
      <c r="A192">
        <v>7651</v>
      </c>
      <c r="B192" t="s">
        <v>155</v>
      </c>
      <c r="C192" s="1">
        <v>188060</v>
      </c>
      <c r="D192" s="1">
        <v>188060</v>
      </c>
      <c r="E192" s="1">
        <v>193945.48</v>
      </c>
      <c r="F192" s="1">
        <v>194987</v>
      </c>
      <c r="G192" s="1">
        <v>194987</v>
      </c>
      <c r="H192" s="4">
        <v>202022</v>
      </c>
      <c r="I192" s="1">
        <f t="shared" si="14"/>
        <v>7035</v>
      </c>
      <c r="J192" s="12"/>
      <c r="K192" s="9" t="s">
        <v>255</v>
      </c>
    </row>
    <row r="193" spans="1:11" x14ac:dyDescent="0.3">
      <c r="A193">
        <v>7652</v>
      </c>
      <c r="B193" t="s">
        <v>156</v>
      </c>
      <c r="C193" s="1">
        <v>18000</v>
      </c>
      <c r="D193" s="1">
        <v>18000</v>
      </c>
      <c r="E193" s="1">
        <v>14507.91</v>
      </c>
      <c r="F193" s="1">
        <v>16200</v>
      </c>
      <c r="G193" s="1">
        <v>16200</v>
      </c>
      <c r="H193" s="4">
        <v>15000</v>
      </c>
      <c r="I193" s="1">
        <f t="shared" si="14"/>
        <v>-1200</v>
      </c>
      <c r="J193" s="12"/>
      <c r="K193" s="9" t="s">
        <v>256</v>
      </c>
    </row>
    <row r="194" spans="1:11" ht="28.8" x14ac:dyDescent="0.3">
      <c r="A194">
        <v>7653</v>
      </c>
      <c r="B194" t="s">
        <v>157</v>
      </c>
      <c r="C194" s="1">
        <v>11080</v>
      </c>
      <c r="D194" s="1">
        <v>11080</v>
      </c>
      <c r="E194" s="1">
        <v>9468.98</v>
      </c>
      <c r="F194" s="1">
        <v>9736</v>
      </c>
      <c r="G194" s="1">
        <v>9736</v>
      </c>
      <c r="H194" s="4">
        <v>9682.5</v>
      </c>
      <c r="I194" s="1">
        <f t="shared" si="14"/>
        <v>-53.5</v>
      </c>
      <c r="J194" s="12"/>
      <c r="K194" s="9" t="s">
        <v>257</v>
      </c>
    </row>
    <row r="195" spans="1:11" x14ac:dyDescent="0.3">
      <c r="A195">
        <v>7654</v>
      </c>
      <c r="B195" t="s">
        <v>158</v>
      </c>
      <c r="C195" s="1">
        <v>850</v>
      </c>
      <c r="D195" s="1">
        <v>2000</v>
      </c>
      <c r="E195" s="1">
        <v>2229.52</v>
      </c>
      <c r="F195" s="1">
        <v>800</v>
      </c>
      <c r="G195" s="1">
        <v>800</v>
      </c>
      <c r="H195" s="4">
        <v>1000</v>
      </c>
      <c r="I195" s="1">
        <f t="shared" si="14"/>
        <v>200</v>
      </c>
      <c r="J195" s="12"/>
    </row>
    <row r="196" spans="1:11" x14ac:dyDescent="0.3">
      <c r="A196">
        <v>7655</v>
      </c>
      <c r="B196" t="s">
        <v>159</v>
      </c>
      <c r="C196" s="1">
        <v>4000</v>
      </c>
      <c r="D196" s="1">
        <f t="shared" ref="D196:E196" si="20">SUM(D197:D198)</f>
        <v>4000</v>
      </c>
      <c r="E196" s="1">
        <f t="shared" si="20"/>
        <v>2904.59</v>
      </c>
      <c r="F196" s="1">
        <f>SUM(F197:F198)</f>
        <v>4500</v>
      </c>
      <c r="G196" s="1">
        <v>4500</v>
      </c>
      <c r="H196" s="4">
        <f>SUM(H197:H198)</f>
        <v>3000</v>
      </c>
      <c r="I196" s="1">
        <f t="shared" si="14"/>
        <v>-1500</v>
      </c>
      <c r="J196" s="12"/>
    </row>
    <row r="197" spans="1:11" x14ac:dyDescent="0.3">
      <c r="A197">
        <v>7656</v>
      </c>
      <c r="B197" t="s">
        <v>160</v>
      </c>
      <c r="C197" s="1">
        <v>4000</v>
      </c>
      <c r="D197" s="1">
        <v>4000</v>
      </c>
      <c r="E197" s="1">
        <v>2904.59</v>
      </c>
      <c r="F197" s="1">
        <v>4500</v>
      </c>
      <c r="G197" s="1">
        <v>4500</v>
      </c>
      <c r="H197" s="4">
        <v>3000</v>
      </c>
      <c r="I197" s="1">
        <f t="shared" si="14"/>
        <v>-1500</v>
      </c>
      <c r="J197" s="12"/>
    </row>
    <row r="198" spans="1:11" x14ac:dyDescent="0.3">
      <c r="A198">
        <v>7657</v>
      </c>
      <c r="B198" t="s">
        <v>161</v>
      </c>
      <c r="C198" s="1"/>
      <c r="D198" s="1">
        <v>0</v>
      </c>
      <c r="E198" s="1"/>
      <c r="F198" s="1">
        <v>0</v>
      </c>
      <c r="G198" s="1">
        <v>0</v>
      </c>
      <c r="H198" s="4">
        <v>0</v>
      </c>
      <c r="I198" s="1">
        <f t="shared" si="14"/>
        <v>0</v>
      </c>
      <c r="J198" s="12"/>
    </row>
    <row r="199" spans="1:11" x14ac:dyDescent="0.3">
      <c r="A199">
        <v>7666</v>
      </c>
      <c r="B199" t="s">
        <v>162</v>
      </c>
      <c r="C199" s="1">
        <v>0</v>
      </c>
      <c r="D199" s="1">
        <v>0</v>
      </c>
      <c r="E199" s="1">
        <v>0</v>
      </c>
      <c r="F199" s="1">
        <v>0</v>
      </c>
      <c r="G199" s="1">
        <v>0</v>
      </c>
      <c r="H199" s="4">
        <v>0</v>
      </c>
      <c r="I199" s="1">
        <f t="shared" si="14"/>
        <v>0</v>
      </c>
      <c r="J199" s="12"/>
    </row>
    <row r="200" spans="1:11" x14ac:dyDescent="0.3">
      <c r="A200">
        <v>7670</v>
      </c>
      <c r="B200" t="s">
        <v>163</v>
      </c>
      <c r="C200" s="1">
        <v>12900</v>
      </c>
      <c r="D200" s="1">
        <f t="shared" ref="D200:H200" si="21">SUM(D201:D202)</f>
        <v>12900</v>
      </c>
      <c r="E200" s="1">
        <f t="shared" si="21"/>
        <v>12956.65</v>
      </c>
      <c r="F200" s="1">
        <f t="shared" si="21"/>
        <v>12700</v>
      </c>
      <c r="G200" s="1">
        <v>12700</v>
      </c>
      <c r="H200" s="4">
        <f t="shared" si="21"/>
        <v>12700</v>
      </c>
      <c r="I200" s="1">
        <f t="shared" si="14"/>
        <v>0</v>
      </c>
      <c r="J200" s="12"/>
    </row>
    <row r="201" spans="1:11" x14ac:dyDescent="0.3">
      <c r="A201">
        <v>7672</v>
      </c>
      <c r="B201" t="s">
        <v>164</v>
      </c>
      <c r="C201" s="1">
        <v>9900</v>
      </c>
      <c r="D201" s="1">
        <v>9900</v>
      </c>
      <c r="E201" s="1">
        <v>10298.969999999999</v>
      </c>
      <c r="F201" s="1">
        <v>9700</v>
      </c>
      <c r="G201" s="1">
        <v>9700</v>
      </c>
      <c r="H201" s="4">
        <v>9700</v>
      </c>
      <c r="I201" s="1">
        <f t="shared" ref="I201:I245" si="22">H201-G201</f>
        <v>0</v>
      </c>
      <c r="J201" s="12"/>
    </row>
    <row r="202" spans="1:11" x14ac:dyDescent="0.3">
      <c r="A202">
        <v>7673</v>
      </c>
      <c r="B202" t="s">
        <v>165</v>
      </c>
      <c r="C202" s="1">
        <v>3000</v>
      </c>
      <c r="D202" s="1">
        <v>3000</v>
      </c>
      <c r="E202" s="1">
        <v>2657.68</v>
      </c>
      <c r="F202" s="1">
        <v>3000</v>
      </c>
      <c r="G202" s="1">
        <v>3000</v>
      </c>
      <c r="H202" s="4">
        <v>3000</v>
      </c>
      <c r="I202" s="1">
        <f t="shared" si="22"/>
        <v>0</v>
      </c>
      <c r="J202" s="12"/>
      <c r="K202" s="9" t="s">
        <v>258</v>
      </c>
    </row>
    <row r="203" spans="1:11" x14ac:dyDescent="0.3">
      <c r="A203">
        <v>7680</v>
      </c>
      <c r="B203" t="s">
        <v>166</v>
      </c>
      <c r="C203" s="1">
        <v>2000</v>
      </c>
      <c r="D203" s="1">
        <v>2000</v>
      </c>
      <c r="E203" s="1">
        <v>807.1</v>
      </c>
      <c r="F203" s="1">
        <v>1700</v>
      </c>
      <c r="G203" s="1">
        <v>1700</v>
      </c>
      <c r="H203" s="4">
        <v>800</v>
      </c>
      <c r="I203" s="1">
        <f t="shared" si="22"/>
        <v>-900</v>
      </c>
      <c r="J203" s="12"/>
      <c r="K203" s="9" t="s">
        <v>205</v>
      </c>
    </row>
    <row r="204" spans="1:11" x14ac:dyDescent="0.3">
      <c r="A204">
        <v>7681</v>
      </c>
      <c r="B204" t="s">
        <v>167</v>
      </c>
      <c r="C204" s="1"/>
      <c r="D204" s="1">
        <v>0</v>
      </c>
      <c r="E204" s="1"/>
      <c r="F204" s="1"/>
      <c r="G204" s="1"/>
      <c r="H204" s="4"/>
      <c r="I204" s="1"/>
      <c r="J204" s="12"/>
    </row>
    <row r="205" spans="1:11" x14ac:dyDescent="0.3">
      <c r="A205">
        <v>7682</v>
      </c>
      <c r="B205" t="s">
        <v>168</v>
      </c>
      <c r="C205" s="1"/>
      <c r="D205" s="1">
        <v>0</v>
      </c>
      <c r="E205" s="1"/>
      <c r="F205" s="1"/>
      <c r="G205" s="1"/>
      <c r="H205" s="4"/>
      <c r="I205" s="1"/>
      <c r="J205" s="12"/>
    </row>
    <row r="206" spans="1:11" x14ac:dyDescent="0.3">
      <c r="A206">
        <v>7690</v>
      </c>
      <c r="B206" t="s">
        <v>169</v>
      </c>
      <c r="C206" s="1">
        <v>5000</v>
      </c>
      <c r="D206" s="1">
        <v>5000</v>
      </c>
      <c r="E206" s="1">
        <v>4761.49</v>
      </c>
      <c r="F206" s="1">
        <v>6000</v>
      </c>
      <c r="G206" s="1">
        <v>6000</v>
      </c>
      <c r="H206" s="4">
        <v>4800</v>
      </c>
      <c r="I206" s="1">
        <f t="shared" si="22"/>
        <v>-1200</v>
      </c>
      <c r="J206" s="12"/>
    </row>
    <row r="207" spans="1:11" x14ac:dyDescent="0.3">
      <c r="A207">
        <v>7700</v>
      </c>
      <c r="B207" t="s">
        <v>170</v>
      </c>
      <c r="C207" s="1">
        <v>615722.89999999991</v>
      </c>
      <c r="D207" s="1">
        <f t="shared" ref="D207:H207" si="23">SUM(D208:D211)</f>
        <v>605807.29999999993</v>
      </c>
      <c r="E207" s="1">
        <f t="shared" si="23"/>
        <v>550761.51</v>
      </c>
      <c r="F207" s="1">
        <f t="shared" si="23"/>
        <v>603370.52</v>
      </c>
      <c r="G207" s="1">
        <v>603370.52</v>
      </c>
      <c r="H207" s="4">
        <f t="shared" si="23"/>
        <v>610754.84000000008</v>
      </c>
      <c r="I207" s="1">
        <f t="shared" si="22"/>
        <v>7384.3200000000652</v>
      </c>
      <c r="J207" s="12"/>
      <c r="K207" s="9" t="s">
        <v>259</v>
      </c>
    </row>
    <row r="208" spans="1:11" ht="28.8" x14ac:dyDescent="0.3">
      <c r="A208">
        <v>7701</v>
      </c>
      <c r="B208" t="s">
        <v>171</v>
      </c>
      <c r="C208" s="1">
        <v>559673.5199999999</v>
      </c>
      <c r="D208" s="1">
        <v>559673.5199999999</v>
      </c>
      <c r="E208" s="1">
        <v>504898.55</v>
      </c>
      <c r="F208" s="1">
        <f>552445.03+7668.39-5602.55</f>
        <v>554510.87</v>
      </c>
      <c r="G208" s="1">
        <v>554510.87</v>
      </c>
      <c r="H208" s="4">
        <f>40786.86+57967.02+82043.21+33850.08+22301.74+30450.54+40441.67+1899.98+250541.9</f>
        <v>560283</v>
      </c>
      <c r="I208" s="1">
        <f t="shared" si="22"/>
        <v>5772.1300000000047</v>
      </c>
      <c r="J208" s="12"/>
      <c r="K208" s="9" t="s">
        <v>260</v>
      </c>
    </row>
    <row r="209" spans="1:11" x14ac:dyDescent="0.3">
      <c r="A209">
        <v>7702</v>
      </c>
      <c r="B209" t="s">
        <v>172</v>
      </c>
      <c r="C209" s="1">
        <v>9915.6</v>
      </c>
      <c r="D209" s="1">
        <v>0</v>
      </c>
      <c r="E209" s="1">
        <v>0</v>
      </c>
      <c r="F209" s="1">
        <v>0</v>
      </c>
      <c r="G209" s="1">
        <v>0</v>
      </c>
      <c r="H209" s="4">
        <v>0</v>
      </c>
      <c r="I209" s="1">
        <f t="shared" si="22"/>
        <v>0</v>
      </c>
      <c r="J209" s="12"/>
      <c r="K209" s="9" t="s">
        <v>261</v>
      </c>
    </row>
    <row r="210" spans="1:11" ht="28.8" x14ac:dyDescent="0.3">
      <c r="A210">
        <v>7703</v>
      </c>
      <c r="B210" t="s">
        <v>173</v>
      </c>
      <c r="C210" s="1">
        <v>36973.509999999995</v>
      </c>
      <c r="D210" s="1">
        <v>36973.509999999995</v>
      </c>
      <c r="E210" s="1">
        <v>36408.910000000003</v>
      </c>
      <c r="F210" s="1">
        <v>39750.129999999997</v>
      </c>
      <c r="G210" s="1">
        <v>39750.129999999997</v>
      </c>
      <c r="H210" s="4">
        <v>39560.53</v>
      </c>
      <c r="I210" s="1">
        <f t="shared" si="22"/>
        <v>-189.59999999999854</v>
      </c>
      <c r="J210" s="12"/>
      <c r="K210" s="9" t="s">
        <v>260</v>
      </c>
    </row>
    <row r="211" spans="1:11" ht="28.8" x14ac:dyDescent="0.3">
      <c r="A211">
        <v>7704</v>
      </c>
      <c r="B211" t="s">
        <v>174</v>
      </c>
      <c r="C211" s="1">
        <v>9160.27</v>
      </c>
      <c r="D211" s="1">
        <v>9160.27</v>
      </c>
      <c r="E211" s="1">
        <v>9454.0499999999993</v>
      </c>
      <c r="F211" s="1">
        <v>9109.52</v>
      </c>
      <c r="G211" s="1">
        <v>9109.52</v>
      </c>
      <c r="H211" s="4">
        <v>10911.31</v>
      </c>
      <c r="I211" s="1">
        <f t="shared" si="22"/>
        <v>1801.7899999999991</v>
      </c>
      <c r="J211" s="12"/>
      <c r="K211" s="9" t="s">
        <v>260</v>
      </c>
    </row>
    <row r="212" spans="1:11" x14ac:dyDescent="0.3">
      <c r="A212">
        <v>7710</v>
      </c>
      <c r="B212" t="s">
        <v>175</v>
      </c>
      <c r="C212" s="1">
        <v>177071.84</v>
      </c>
      <c r="D212" s="1">
        <v>177071.84</v>
      </c>
      <c r="E212" s="1">
        <v>159504.07</v>
      </c>
      <c r="F212" s="1">
        <v>174773.58</v>
      </c>
      <c r="G212" s="1">
        <v>174773.58</v>
      </c>
      <c r="H212" s="4">
        <v>180243</v>
      </c>
      <c r="I212" s="1">
        <f t="shared" si="22"/>
        <v>5469.4200000000128</v>
      </c>
      <c r="J212" s="12"/>
      <c r="K212" s="9" t="s">
        <v>271</v>
      </c>
    </row>
    <row r="213" spans="1:11" x14ac:dyDescent="0.3">
      <c r="A213">
        <v>7720</v>
      </c>
      <c r="B213" t="s">
        <v>176</v>
      </c>
      <c r="C213" s="1">
        <v>193579.47</v>
      </c>
      <c r="D213" s="1">
        <v>193579.47</v>
      </c>
      <c r="E213" s="1">
        <v>188753.21</v>
      </c>
      <c r="F213" s="1">
        <v>196620.28</v>
      </c>
      <c r="G213" s="1">
        <v>196620.28</v>
      </c>
      <c r="H213" s="4">
        <v>196979</v>
      </c>
      <c r="I213" s="1">
        <f t="shared" si="22"/>
        <v>358.72000000000116</v>
      </c>
      <c r="J213" s="12"/>
      <c r="K213" s="9" t="s">
        <v>262</v>
      </c>
    </row>
    <row r="214" spans="1:11" x14ac:dyDescent="0.3">
      <c r="A214">
        <v>7730</v>
      </c>
      <c r="B214" t="s">
        <v>177</v>
      </c>
      <c r="C214" s="1">
        <v>10000</v>
      </c>
      <c r="D214" s="1">
        <v>19000</v>
      </c>
      <c r="E214" s="1">
        <v>18569.05</v>
      </c>
      <c r="F214" s="1">
        <v>19000</v>
      </c>
      <c r="G214" s="1">
        <v>19000</v>
      </c>
      <c r="H214" s="4">
        <v>19000</v>
      </c>
      <c r="I214" s="1">
        <f t="shared" si="22"/>
        <v>0</v>
      </c>
      <c r="J214" s="12"/>
      <c r="K214" s="9" t="s">
        <v>263</v>
      </c>
    </row>
    <row r="215" spans="1:11" ht="28.8" x14ac:dyDescent="0.3">
      <c r="A215">
        <v>7735</v>
      </c>
      <c r="B215" t="s">
        <v>178</v>
      </c>
      <c r="C215" s="1">
        <v>5000</v>
      </c>
      <c r="D215" s="1">
        <v>4196.99</v>
      </c>
      <c r="E215" s="1">
        <v>1301.82</v>
      </c>
      <c r="F215" s="1">
        <v>5000</v>
      </c>
      <c r="G215" s="1">
        <v>5000</v>
      </c>
      <c r="H215" s="4">
        <f>2000-576.22+1354.03-773.73</f>
        <v>2004.08</v>
      </c>
      <c r="I215" s="1">
        <f t="shared" si="22"/>
        <v>-2995.92</v>
      </c>
      <c r="J215" s="12"/>
      <c r="K215" s="9" t="s">
        <v>264</v>
      </c>
    </row>
    <row r="216" spans="1:11" x14ac:dyDescent="0.3">
      <c r="A216">
        <v>7740</v>
      </c>
      <c r="B216" t="s">
        <v>179</v>
      </c>
      <c r="C216" s="1">
        <v>18000</v>
      </c>
      <c r="D216" s="1">
        <v>18000</v>
      </c>
      <c r="E216" s="1">
        <v>18000</v>
      </c>
      <c r="F216" s="1">
        <v>18000</v>
      </c>
      <c r="G216" s="1">
        <v>18000</v>
      </c>
      <c r="H216" s="4">
        <v>19000</v>
      </c>
      <c r="I216" s="1">
        <f t="shared" si="22"/>
        <v>1000</v>
      </c>
      <c r="J216" s="12"/>
      <c r="K216" s="9" t="s">
        <v>265</v>
      </c>
    </row>
    <row r="217" spans="1:11" ht="28.8" x14ac:dyDescent="0.3">
      <c r="A217">
        <v>7745</v>
      </c>
      <c r="B217" t="s">
        <v>180</v>
      </c>
      <c r="C217" s="1">
        <v>2000</v>
      </c>
      <c r="D217" s="1">
        <v>2000</v>
      </c>
      <c r="E217" s="1">
        <v>2226.67</v>
      </c>
      <c r="F217" s="1">
        <v>2000</v>
      </c>
      <c r="G217" s="1">
        <v>2000</v>
      </c>
      <c r="H217" s="4">
        <v>13122</v>
      </c>
      <c r="I217" s="1">
        <f t="shared" si="22"/>
        <v>11122</v>
      </c>
      <c r="J217" s="12"/>
      <c r="K217" s="9" t="s">
        <v>266</v>
      </c>
    </row>
    <row r="218" spans="1:11" x14ac:dyDescent="0.3">
      <c r="A218">
        <v>7750</v>
      </c>
      <c r="B218" t="s">
        <v>181</v>
      </c>
      <c r="C218" s="1">
        <v>8000</v>
      </c>
      <c r="D218" s="1">
        <v>8000</v>
      </c>
      <c r="E218" s="1">
        <v>8792.7999999999993</v>
      </c>
      <c r="F218" s="1">
        <v>8000</v>
      </c>
      <c r="G218" s="1">
        <v>8000</v>
      </c>
      <c r="H218" s="4">
        <v>8500</v>
      </c>
      <c r="I218" s="1">
        <f t="shared" si="22"/>
        <v>500</v>
      </c>
      <c r="J218" s="12"/>
    </row>
    <row r="219" spans="1:11" x14ac:dyDescent="0.3">
      <c r="A219">
        <v>7751</v>
      </c>
      <c r="B219" t="s">
        <v>182</v>
      </c>
      <c r="C219" s="1">
        <v>900</v>
      </c>
      <c r="D219" s="1">
        <v>900</v>
      </c>
      <c r="E219" s="1">
        <v>994.5</v>
      </c>
      <c r="F219" s="1">
        <v>950</v>
      </c>
      <c r="G219" s="1">
        <v>950</v>
      </c>
      <c r="H219" s="4">
        <v>1000</v>
      </c>
      <c r="I219" s="1">
        <f t="shared" si="22"/>
        <v>50</v>
      </c>
      <c r="J219" s="12"/>
    </row>
    <row r="220" spans="1:11" ht="72" x14ac:dyDescent="0.3">
      <c r="A220">
        <v>7752</v>
      </c>
      <c r="B220" t="s">
        <v>183</v>
      </c>
      <c r="C220" s="1">
        <v>20000</v>
      </c>
      <c r="D220" s="1">
        <v>20000</v>
      </c>
      <c r="E220" s="1">
        <v>17527.419999999998</v>
      </c>
      <c r="F220" s="1">
        <v>20000</v>
      </c>
      <c r="G220" s="1">
        <v>20000</v>
      </c>
      <c r="H220" s="4">
        <v>19000</v>
      </c>
      <c r="I220" s="1">
        <f t="shared" si="22"/>
        <v>-1000</v>
      </c>
      <c r="J220" s="12"/>
      <c r="K220" s="9" t="s">
        <v>267</v>
      </c>
    </row>
    <row r="221" spans="1:11" x14ac:dyDescent="0.3">
      <c r="A221">
        <v>7760</v>
      </c>
      <c r="B221" t="s">
        <v>184</v>
      </c>
      <c r="C221" s="1">
        <v>2000</v>
      </c>
      <c r="D221" s="1">
        <v>2000</v>
      </c>
      <c r="E221" s="1">
        <v>2861.14</v>
      </c>
      <c r="F221" s="1">
        <v>2000</v>
      </c>
      <c r="G221" s="1">
        <v>2000</v>
      </c>
      <c r="H221" s="4">
        <v>2000</v>
      </c>
      <c r="I221" s="1">
        <f t="shared" si="22"/>
        <v>0</v>
      </c>
      <c r="J221" s="12"/>
    </row>
    <row r="222" spans="1:11" x14ac:dyDescent="0.3">
      <c r="A222">
        <v>7771</v>
      </c>
      <c r="B222" t="s">
        <v>185</v>
      </c>
      <c r="C222" s="1">
        <v>9180</v>
      </c>
      <c r="D222" s="1">
        <v>9180</v>
      </c>
      <c r="E222" s="1">
        <v>9436.43</v>
      </c>
      <c r="F222" s="1">
        <v>9300</v>
      </c>
      <c r="G222" s="1">
        <v>9300</v>
      </c>
      <c r="H222" s="4">
        <v>9500</v>
      </c>
      <c r="I222" s="1">
        <f t="shared" si="22"/>
        <v>200</v>
      </c>
      <c r="J222" s="12"/>
    </row>
    <row r="223" spans="1:11" ht="115.2" x14ac:dyDescent="0.3">
      <c r="A223">
        <v>8010</v>
      </c>
      <c r="B223" t="s">
        <v>186</v>
      </c>
      <c r="C223" s="1">
        <v>841660.18</v>
      </c>
      <c r="D223" s="1">
        <v>933029.57</v>
      </c>
      <c r="E223" s="1">
        <v>64869.56</v>
      </c>
      <c r="F223" s="1">
        <f>933029.57-31141.15-34180.27-10000</f>
        <v>857708.14999999991</v>
      </c>
      <c r="G223" s="1">
        <v>993323.32</v>
      </c>
      <c r="H223" s="4">
        <f>H8</f>
        <v>912673.32</v>
      </c>
      <c r="I223" s="1">
        <f t="shared" si="22"/>
        <v>-80650</v>
      </c>
      <c r="J223" s="12"/>
      <c r="K223" s="9" t="s">
        <v>268</v>
      </c>
    </row>
    <row r="224" spans="1:11" x14ac:dyDescent="0.3">
      <c r="A224">
        <v>8011</v>
      </c>
      <c r="B224" t="s">
        <v>187</v>
      </c>
      <c r="C224" s="1">
        <v>2000</v>
      </c>
      <c r="D224" s="1">
        <v>2000</v>
      </c>
      <c r="E224" s="1">
        <v>1966.39</v>
      </c>
      <c r="F224" s="1">
        <v>1500</v>
      </c>
      <c r="G224" s="1">
        <v>1500</v>
      </c>
      <c r="H224" s="4">
        <v>2000</v>
      </c>
      <c r="I224" s="1">
        <f t="shared" si="22"/>
        <v>500</v>
      </c>
      <c r="J224" s="12"/>
    </row>
    <row r="225" spans="1:11" ht="28.8" x14ac:dyDescent="0.3">
      <c r="A225">
        <v>8015</v>
      </c>
      <c r="B225" t="s">
        <v>188</v>
      </c>
      <c r="C225" s="1">
        <v>5200</v>
      </c>
      <c r="D225" s="1">
        <v>5200</v>
      </c>
      <c r="E225" s="1">
        <v>2822.5</v>
      </c>
      <c r="F225" s="1">
        <v>5000</v>
      </c>
      <c r="G225" s="1">
        <v>5000</v>
      </c>
      <c r="H225" s="4">
        <v>2000</v>
      </c>
      <c r="I225" s="1">
        <f t="shared" si="22"/>
        <v>-3000</v>
      </c>
      <c r="J225" s="12"/>
      <c r="K225" s="9" t="s">
        <v>269</v>
      </c>
    </row>
    <row r="226" spans="1:11" x14ac:dyDescent="0.3">
      <c r="C226" s="1"/>
      <c r="D226" s="1"/>
      <c r="E226" s="1"/>
      <c r="F226" s="1"/>
      <c r="G226" s="1"/>
      <c r="H226" s="4"/>
      <c r="I226" s="1">
        <f t="shared" si="22"/>
        <v>0</v>
      </c>
      <c r="J226" s="12"/>
    </row>
    <row r="227" spans="1:11" x14ac:dyDescent="0.3">
      <c r="B227" t="s">
        <v>189</v>
      </c>
      <c r="C227" s="1">
        <v>2377972.63</v>
      </c>
      <c r="D227" s="1">
        <f>D189+D190+D196+D200+D203+D206+D207+SUM(D212:D225)</f>
        <v>2468368.8899999997</v>
      </c>
      <c r="E227" s="1">
        <f>E189+E190+E196+E200+E203+E206+E207+SUM(E212:E225)</f>
        <v>1525110.6700000002</v>
      </c>
      <c r="F227" s="1">
        <f>F189+F190+F196+F199+F200+F203+F206+F207+SUM(F212:F225)</f>
        <v>2403065.4399999995</v>
      </c>
      <c r="G227" s="1">
        <f>G189+G190+G196+G199+G200+G203+G206+G207+SUM(G212:G225)</f>
        <v>2538680.61</v>
      </c>
      <c r="H227" s="4">
        <f>H189+H190+H196+H199+H200+H203+H206+H207+SUM(H212:H225)</f>
        <v>2484165.33</v>
      </c>
      <c r="I227" s="1">
        <f t="shared" si="22"/>
        <v>-54515.279999999795</v>
      </c>
      <c r="J227" s="12"/>
    </row>
    <row r="228" spans="1:11" x14ac:dyDescent="0.3">
      <c r="C228" s="1"/>
      <c r="D228" s="1"/>
      <c r="E228" s="1"/>
      <c r="F228" s="1"/>
      <c r="G228" s="1"/>
      <c r="H228" s="4"/>
      <c r="I228" s="1"/>
      <c r="J228" s="12"/>
    </row>
    <row r="229" spans="1:11" x14ac:dyDescent="0.3">
      <c r="B229" t="s">
        <v>190</v>
      </c>
      <c r="C229" s="1"/>
      <c r="D229" s="1"/>
      <c r="E229" s="1"/>
      <c r="F229" s="1"/>
      <c r="G229" s="1"/>
      <c r="H229" s="4"/>
      <c r="I229" s="1"/>
      <c r="J229" s="12"/>
    </row>
    <row r="230" spans="1:11" x14ac:dyDescent="0.3">
      <c r="C230" s="1"/>
      <c r="D230" s="1"/>
      <c r="E230" s="1"/>
      <c r="F230" s="1"/>
      <c r="G230" s="1"/>
      <c r="H230" s="4"/>
      <c r="I230" s="1"/>
      <c r="J230" s="12"/>
    </row>
    <row r="231" spans="1:11" x14ac:dyDescent="0.3">
      <c r="A231">
        <v>9103</v>
      </c>
      <c r="B231" t="s">
        <v>191</v>
      </c>
      <c r="C231" s="1">
        <v>42900</v>
      </c>
      <c r="D231" s="1">
        <v>42900</v>
      </c>
      <c r="E231" s="1">
        <v>31474.34</v>
      </c>
      <c r="F231" s="1">
        <v>43000</v>
      </c>
      <c r="G231" s="1">
        <v>43350</v>
      </c>
      <c r="H231" s="4">
        <v>0</v>
      </c>
      <c r="I231" s="1">
        <f t="shared" si="22"/>
        <v>-43350</v>
      </c>
      <c r="J231" s="12"/>
      <c r="K231" s="9" t="s">
        <v>226</v>
      </c>
    </row>
    <row r="232" spans="1:11" x14ac:dyDescent="0.3">
      <c r="A232">
        <v>9114</v>
      </c>
      <c r="B232" t="s">
        <v>192</v>
      </c>
      <c r="C232" s="1">
        <v>75000</v>
      </c>
      <c r="D232" s="1">
        <v>75000</v>
      </c>
      <c r="E232" s="1">
        <v>75000</v>
      </c>
      <c r="F232" s="1">
        <v>75000</v>
      </c>
      <c r="G232" s="1">
        <v>75000</v>
      </c>
      <c r="H232" s="4">
        <v>75000</v>
      </c>
      <c r="I232" s="1">
        <f t="shared" si="22"/>
        <v>0</v>
      </c>
      <c r="J232" s="12"/>
      <c r="K232" s="9" t="s">
        <v>226</v>
      </c>
    </row>
    <row r="233" spans="1:11" x14ac:dyDescent="0.3">
      <c r="A233">
        <v>9121</v>
      </c>
      <c r="B233" t="s">
        <v>193</v>
      </c>
      <c r="C233" s="1"/>
      <c r="D233" s="1">
        <v>0</v>
      </c>
      <c r="E233" s="1"/>
      <c r="F233" s="1"/>
      <c r="G233" s="1">
        <v>0</v>
      </c>
      <c r="H233" s="4"/>
      <c r="I233" s="1"/>
      <c r="J233" s="12"/>
    </row>
    <row r="234" spans="1:11" x14ac:dyDescent="0.3">
      <c r="A234">
        <v>9126</v>
      </c>
      <c r="B234" t="s">
        <v>194</v>
      </c>
      <c r="C234" s="1"/>
      <c r="D234" s="1"/>
      <c r="E234" s="1">
        <v>423.85</v>
      </c>
      <c r="F234" s="1"/>
      <c r="G234" s="1">
        <v>0</v>
      </c>
      <c r="H234" s="4"/>
      <c r="I234" s="1"/>
      <c r="J234" s="12"/>
    </row>
    <row r="235" spans="1:11" x14ac:dyDescent="0.3">
      <c r="A235">
        <v>9141</v>
      </c>
      <c r="B235" t="s">
        <v>195</v>
      </c>
      <c r="C235" s="1">
        <v>0</v>
      </c>
      <c r="D235" s="1">
        <v>0</v>
      </c>
      <c r="E235" s="1"/>
      <c r="F235" s="1">
        <v>0</v>
      </c>
      <c r="G235" s="1">
        <v>0</v>
      </c>
      <c r="H235" s="4"/>
      <c r="I235" s="1"/>
      <c r="J235" s="12"/>
    </row>
    <row r="236" spans="1:11" ht="43.2" x14ac:dyDescent="0.3">
      <c r="A236">
        <v>9171</v>
      </c>
      <c r="B236" t="s">
        <v>196</v>
      </c>
      <c r="C236" s="1">
        <v>241586</v>
      </c>
      <c r="D236" s="1">
        <v>235988</v>
      </c>
      <c r="E236" s="1">
        <v>235988</v>
      </c>
      <c r="F236" s="1">
        <v>273555</v>
      </c>
      <c r="G236" s="1">
        <v>267756.88</v>
      </c>
      <c r="H236" s="4">
        <v>276314</v>
      </c>
      <c r="I236" s="1">
        <f t="shared" si="22"/>
        <v>8557.1199999999953</v>
      </c>
      <c r="J236" s="12"/>
      <c r="K236" s="9" t="s">
        <v>228</v>
      </c>
    </row>
    <row r="237" spans="1:11" x14ac:dyDescent="0.3">
      <c r="C237" s="1"/>
      <c r="D237" s="1"/>
      <c r="E237" s="1"/>
      <c r="F237" s="1"/>
      <c r="G237" s="1"/>
      <c r="H237" s="4"/>
      <c r="I237" s="1"/>
      <c r="J237" s="12"/>
    </row>
    <row r="238" spans="1:11" x14ac:dyDescent="0.3">
      <c r="B238" t="s">
        <v>197</v>
      </c>
      <c r="C238" s="2">
        <v>359486</v>
      </c>
      <c r="D238" s="2">
        <f t="shared" ref="D238:H238" si="24">SUM(D231:D236)</f>
        <v>353888</v>
      </c>
      <c r="E238" s="2">
        <f t="shared" si="24"/>
        <v>342886.19</v>
      </c>
      <c r="F238" s="2">
        <f t="shared" si="24"/>
        <v>391555</v>
      </c>
      <c r="G238" s="2">
        <f t="shared" si="24"/>
        <v>386106.88</v>
      </c>
      <c r="H238" s="5">
        <f t="shared" si="24"/>
        <v>351314</v>
      </c>
      <c r="I238" s="1">
        <f t="shared" si="22"/>
        <v>-34792.880000000005</v>
      </c>
      <c r="J238" s="12"/>
    </row>
    <row r="239" spans="1:11" x14ac:dyDescent="0.3">
      <c r="C239" s="1"/>
      <c r="D239" s="1"/>
      <c r="E239" s="1"/>
      <c r="F239" s="1"/>
      <c r="G239" s="1"/>
      <c r="H239" s="4"/>
      <c r="I239" s="1"/>
      <c r="J239" s="12"/>
    </row>
    <row r="240" spans="1:11" x14ac:dyDescent="0.3">
      <c r="B240" t="s">
        <v>198</v>
      </c>
      <c r="C240" s="2">
        <v>7674505.290000001</v>
      </c>
      <c r="D240" s="2">
        <f t="shared" ref="D240:G240" si="25">D66+D99+D72+D109+D117+D132+D152+D162+D174+D185+D227+D238-D91-D94-D92-D93-D223</f>
        <v>7674727.8699999992</v>
      </c>
      <c r="E240" s="2">
        <f>E66+E99+E72+E109+E117+E132+E152+E162+E174+E185+E227+E238-E91-E94-E92-E93-E223</f>
        <v>7508463.6000000015</v>
      </c>
      <c r="F240" s="2">
        <f t="shared" si="25"/>
        <v>7851458.6099999994</v>
      </c>
      <c r="G240" s="2">
        <f t="shared" si="25"/>
        <v>7846845.4900000021</v>
      </c>
      <c r="H240" s="4">
        <f>H66+H99+H72+H109+H117+H132+H152+H162+H174+H185+H227+H238-H91-H94-H92-H93-H223</f>
        <v>7847222.3000000007</v>
      </c>
      <c r="I240" s="1">
        <f t="shared" si="22"/>
        <v>376.8099999986589</v>
      </c>
      <c r="J240" s="13">
        <v>7915915.3000000007</v>
      </c>
      <c r="K240" s="24" t="s">
        <v>278</v>
      </c>
    </row>
    <row r="241" spans="2:11" x14ac:dyDescent="0.3">
      <c r="B241" t="s">
        <v>199</v>
      </c>
      <c r="C241" s="2">
        <v>1819700</v>
      </c>
      <c r="D241" s="2">
        <f t="shared" ref="D241:H241" si="26">D94+D91+D92+D93+D223</f>
        <v>1921378.7999999998</v>
      </c>
      <c r="E241" s="2">
        <f t="shared" si="26"/>
        <v>68380.81</v>
      </c>
      <c r="F241" s="2">
        <f t="shared" si="26"/>
        <v>1815139.38</v>
      </c>
      <c r="G241" s="2">
        <f t="shared" si="26"/>
        <v>2011438.5499999998</v>
      </c>
      <c r="H241" s="5">
        <f t="shared" si="26"/>
        <v>1940192.52</v>
      </c>
      <c r="I241" s="1">
        <f t="shared" si="22"/>
        <v>-71246.029999999795</v>
      </c>
      <c r="J241" s="13">
        <v>1940192.52</v>
      </c>
      <c r="K241" s="24"/>
    </row>
    <row r="242" spans="2:11" x14ac:dyDescent="0.3">
      <c r="B242" t="s">
        <v>200</v>
      </c>
      <c r="C242" s="2">
        <v>9494205.290000001</v>
      </c>
      <c r="D242" s="2">
        <f t="shared" ref="D242:H242" si="27">SUM(D240:D241)</f>
        <v>9596106.6699999981</v>
      </c>
      <c r="E242" s="2">
        <f t="shared" si="27"/>
        <v>7576844.4100000011</v>
      </c>
      <c r="F242" s="2">
        <f t="shared" si="27"/>
        <v>9666597.9899999984</v>
      </c>
      <c r="G242" s="2">
        <f t="shared" si="27"/>
        <v>9858284.0400000028</v>
      </c>
      <c r="H242" s="5">
        <f t="shared" si="27"/>
        <v>9787414.8200000003</v>
      </c>
      <c r="I242" s="1">
        <f t="shared" si="22"/>
        <v>-70869.220000002533</v>
      </c>
      <c r="J242" s="18">
        <v>9856107.8200000003</v>
      </c>
      <c r="K242" s="24" t="s">
        <v>279</v>
      </c>
    </row>
    <row r="243" spans="2:11" x14ac:dyDescent="0.3">
      <c r="C243" s="1"/>
      <c r="D243" s="1"/>
      <c r="E243" s="1"/>
      <c r="F243" s="1"/>
      <c r="G243" s="1"/>
      <c r="H243" s="4"/>
      <c r="I243" s="1"/>
      <c r="J243" s="12"/>
    </row>
    <row r="244" spans="2:11" x14ac:dyDescent="0.3">
      <c r="B244" t="s">
        <v>201</v>
      </c>
      <c r="C244" s="2">
        <v>0</v>
      </c>
      <c r="D244" s="2">
        <f t="shared" ref="D244:H244" si="28">D43-D242</f>
        <v>9170.1200000010431</v>
      </c>
      <c r="E244" s="2">
        <f t="shared" si="28"/>
        <v>110977.72999999765</v>
      </c>
      <c r="F244" s="2">
        <f t="shared" si="28"/>
        <v>3770</v>
      </c>
      <c r="G244" s="2">
        <f t="shared" si="28"/>
        <v>0</v>
      </c>
      <c r="H244" s="5">
        <f t="shared" si="28"/>
        <v>0</v>
      </c>
      <c r="I244" s="1">
        <f t="shared" si="22"/>
        <v>0</v>
      </c>
      <c r="J244" s="14">
        <v>0</v>
      </c>
    </row>
    <row r="245" spans="2:11" x14ac:dyDescent="0.3">
      <c r="B245" t="s">
        <v>202</v>
      </c>
      <c r="C245" s="2">
        <v>-4256.4100000020117</v>
      </c>
      <c r="D245" s="2">
        <f t="shared" ref="D245:H245" si="29">D41-D240</f>
        <v>9170.1199999991804</v>
      </c>
      <c r="E245" s="2">
        <f t="shared" si="29"/>
        <v>179358.53999999724</v>
      </c>
      <c r="F245" s="2">
        <f t="shared" si="29"/>
        <v>-17148</v>
      </c>
      <c r="G245" s="2">
        <f t="shared" si="29"/>
        <v>-20918.000000003725</v>
      </c>
      <c r="H245" s="5">
        <f t="shared" si="29"/>
        <v>8485.9699999969453</v>
      </c>
      <c r="I245" s="1">
        <f t="shared" si="22"/>
        <v>29403.970000000671</v>
      </c>
      <c r="J245" s="15">
        <v>8485.9699999969453</v>
      </c>
      <c r="K245" s="10"/>
    </row>
    <row r="246" spans="2:11" ht="21.6" x14ac:dyDescent="0.3">
      <c r="C246" s="1"/>
      <c r="D246" s="1"/>
      <c r="E246" s="1"/>
      <c r="F246" s="7" t="s">
        <v>210</v>
      </c>
      <c r="G246" s="1"/>
      <c r="H246" s="4"/>
      <c r="I246" s="1"/>
      <c r="J246" s="12"/>
    </row>
    <row r="247" spans="2:11" ht="52.2" x14ac:dyDescent="0.3">
      <c r="C247" s="1"/>
      <c r="D247" s="1"/>
      <c r="E247" s="1"/>
      <c r="F247" s="7" t="s">
        <v>211</v>
      </c>
      <c r="G247" s="1"/>
      <c r="H247" s="8" t="s">
        <v>213</v>
      </c>
      <c r="I247" s="1"/>
      <c r="J247" s="12"/>
    </row>
    <row r="248" spans="2:11" ht="31.8" x14ac:dyDescent="0.3">
      <c r="C248" s="1"/>
      <c r="D248" s="1"/>
      <c r="E248" s="1"/>
      <c r="F248" s="7" t="s">
        <v>212</v>
      </c>
      <c r="G248" s="1"/>
      <c r="H248" s="8" t="s">
        <v>214</v>
      </c>
      <c r="I248" s="1"/>
      <c r="J248" s="12"/>
    </row>
    <row r="249" spans="2:11" x14ac:dyDescent="0.3">
      <c r="C249" s="1"/>
      <c r="D249" s="1"/>
      <c r="E249" s="1"/>
      <c r="F249" s="1"/>
      <c r="G249" s="1"/>
      <c r="I249" s="1"/>
      <c r="J249" s="12"/>
    </row>
    <row r="250" spans="2:11" x14ac:dyDescent="0.3">
      <c r="C250" s="1"/>
      <c r="D250" s="1"/>
      <c r="E250" s="1"/>
      <c r="F250" s="1"/>
      <c r="G250" s="1"/>
      <c r="I250" s="1"/>
      <c r="J250" s="12"/>
    </row>
    <row r="251" spans="2:11" x14ac:dyDescent="0.3">
      <c r="C251" s="1"/>
      <c r="D251" s="1"/>
      <c r="E251" s="1"/>
      <c r="F251" s="1"/>
      <c r="G251" s="1"/>
      <c r="H251" s="4"/>
      <c r="I251" s="1"/>
      <c r="J251" s="11"/>
    </row>
    <row r="252" spans="2:11" x14ac:dyDescent="0.3">
      <c r="C252" s="1"/>
      <c r="D252" s="1"/>
      <c r="E252" s="1"/>
      <c r="F252" s="1"/>
      <c r="G252" s="1"/>
      <c r="H252" s="4"/>
      <c r="I252" s="1"/>
      <c r="J252" s="11"/>
    </row>
    <row r="253" spans="2:11" x14ac:dyDescent="0.3">
      <c r="C253" s="1"/>
      <c r="D253" s="1"/>
      <c r="E253" s="1"/>
      <c r="F253" s="1"/>
      <c r="G253" s="1"/>
      <c r="H253" s="4"/>
      <c r="I253" s="1"/>
      <c r="J253" s="11"/>
    </row>
  </sheetData>
  <printOptions headings="1" gridLines="1"/>
  <pageMargins left="0.7" right="0.7" top="0.75" bottom="0.75" header="0.3" footer="0.3"/>
  <pageSetup paperSize="17" scale="94" fitToHeight="1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South Central Library System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defuser</dc:creator>
  <cp:lastModifiedBy>SCLS</cp:lastModifiedBy>
  <cp:lastPrinted>2017-08-24T15:38:19Z</cp:lastPrinted>
  <dcterms:created xsi:type="dcterms:W3CDTF">2017-08-17T18:04:42Z</dcterms:created>
  <dcterms:modified xsi:type="dcterms:W3CDTF">2017-09-20T17:58:05Z</dcterms:modified>
</cp:coreProperties>
</file>