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20" windowWidth="1774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E205" i="1" l="1"/>
  <c r="E186" i="1"/>
  <c r="E92" i="1" l="1"/>
  <c r="E23" i="1"/>
  <c r="E220" i="1"/>
  <c r="E8" i="1"/>
  <c r="D79" i="1" l="1"/>
  <c r="E79" i="1"/>
  <c r="E15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1" i="1"/>
  <c r="F32" i="1"/>
  <c r="F33" i="1"/>
  <c r="F35" i="1"/>
  <c r="F36" i="1"/>
  <c r="F37" i="1"/>
  <c r="F48" i="1"/>
  <c r="F49" i="1"/>
  <c r="F50" i="1"/>
  <c r="F52" i="1"/>
  <c r="F53" i="1"/>
  <c r="F54" i="1"/>
  <c r="F55" i="1"/>
  <c r="F57" i="1"/>
  <c r="F58" i="1"/>
  <c r="F59" i="1"/>
  <c r="F60" i="1"/>
  <c r="F61" i="1"/>
  <c r="F62" i="1"/>
  <c r="F68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101" i="1"/>
  <c r="F102" i="1"/>
  <c r="F103" i="1"/>
  <c r="F104" i="1"/>
  <c r="F110" i="1"/>
  <c r="F111" i="1"/>
  <c r="F112" i="1"/>
  <c r="F118" i="1"/>
  <c r="F120" i="1"/>
  <c r="F121" i="1"/>
  <c r="F122" i="1"/>
  <c r="F123" i="1"/>
  <c r="F124" i="1"/>
  <c r="F125" i="1"/>
  <c r="F126" i="1"/>
  <c r="F127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53" i="1"/>
  <c r="F154" i="1"/>
  <c r="F155" i="1"/>
  <c r="F156" i="1"/>
  <c r="F157" i="1"/>
  <c r="F158" i="1"/>
  <c r="F163" i="1"/>
  <c r="F164" i="1"/>
  <c r="F165" i="1"/>
  <c r="F166" i="1"/>
  <c r="F167" i="1"/>
  <c r="F168" i="1"/>
  <c r="F169" i="1"/>
  <c r="F175" i="1"/>
  <c r="F176" i="1"/>
  <c r="F177" i="1"/>
  <c r="F178" i="1"/>
  <c r="F179" i="1"/>
  <c r="F180" i="1"/>
  <c r="F186" i="1"/>
  <c r="F188" i="1"/>
  <c r="F189" i="1"/>
  <c r="F190" i="1"/>
  <c r="F191" i="1"/>
  <c r="F192" i="1"/>
  <c r="F194" i="1"/>
  <c r="F195" i="1"/>
  <c r="F196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8" i="1"/>
  <c r="F229" i="1"/>
  <c r="F230" i="1"/>
  <c r="F231" i="1"/>
  <c r="F232" i="1"/>
  <c r="F4" i="1"/>
  <c r="E100" i="1"/>
  <c r="F100" i="1" s="1"/>
  <c r="F92" i="1" l="1"/>
  <c r="D237" i="1" l="1"/>
  <c r="D234" i="1"/>
  <c r="D224" i="1"/>
  <c r="D182" i="1"/>
  <c r="D171" i="1"/>
  <c r="D159" i="1"/>
  <c r="D149" i="1"/>
  <c r="D129" i="1"/>
  <c r="D114" i="1"/>
  <c r="D106" i="1"/>
  <c r="D96" i="1"/>
  <c r="D70" i="1"/>
  <c r="D64" i="1"/>
  <c r="D39" i="1"/>
  <c r="D40" i="1"/>
  <c r="D236" i="1" l="1"/>
  <c r="D238" i="1" s="1"/>
  <c r="D41" i="1"/>
  <c r="E51" i="1"/>
  <c r="F51" i="1" s="1"/>
  <c r="D240" i="1" l="1"/>
  <c r="D241" i="1"/>
  <c r="E204" i="1" l="1"/>
  <c r="E197" i="1"/>
  <c r="F197" i="1" s="1"/>
  <c r="E193" i="1"/>
  <c r="F193" i="1" s="1"/>
  <c r="E187" i="1"/>
  <c r="F187" i="1" s="1"/>
  <c r="F204" i="1" l="1"/>
  <c r="E224" i="1"/>
  <c r="F224" i="1" s="1"/>
  <c r="E106" i="1"/>
  <c r="F106" i="1" s="1"/>
  <c r="E237" i="1"/>
  <c r="F237" i="1" s="1"/>
  <c r="E234" i="1"/>
  <c r="F234" i="1" s="1"/>
  <c r="E182" i="1"/>
  <c r="F182" i="1" s="1"/>
  <c r="E171" i="1"/>
  <c r="F171" i="1" s="1"/>
  <c r="E159" i="1"/>
  <c r="F159" i="1" s="1"/>
  <c r="E114" i="1"/>
  <c r="F114" i="1" s="1"/>
  <c r="E96" i="1"/>
  <c r="F96" i="1" s="1"/>
  <c r="E70" i="1"/>
  <c r="F70" i="1" s="1"/>
  <c r="E39" i="1"/>
  <c r="F39" i="1" s="1"/>
  <c r="E40" i="1"/>
  <c r="F40" i="1" s="1"/>
  <c r="E56" i="1"/>
  <c r="F56" i="1" l="1"/>
  <c r="E64" i="1"/>
  <c r="F64" i="1" s="1"/>
  <c r="E41" i="1"/>
  <c r="F41" i="1" s="1"/>
  <c r="C205" i="1" l="1"/>
  <c r="C89" i="1" l="1"/>
  <c r="C210" i="1"/>
  <c r="C209" i="1"/>
  <c r="C208" i="1"/>
  <c r="C207" i="1"/>
  <c r="C206" i="1"/>
  <c r="C88" i="1"/>
  <c r="C4" i="1" l="1"/>
  <c r="C93" i="1" l="1"/>
  <c r="F147" i="1" l="1"/>
  <c r="F134" i="1" l="1"/>
  <c r="E149" i="1"/>
  <c r="F149" i="1" s="1"/>
  <c r="F119" i="1"/>
  <c r="E129" i="1"/>
  <c r="C23" i="1"/>
  <c r="F129" i="1" l="1"/>
  <c r="E236" i="1"/>
  <c r="C193" i="1"/>
  <c r="F236" i="1" l="1"/>
  <c r="E238" i="1"/>
  <c r="E241" i="1"/>
  <c r="F241" i="1" s="1"/>
  <c r="F238" i="1" l="1"/>
  <c r="E240" i="1"/>
  <c r="F240" i="1" s="1"/>
  <c r="C182" i="1"/>
  <c r="C51" i="1" l="1"/>
  <c r="C56" i="1" l="1"/>
  <c r="C79" i="1"/>
  <c r="C204" i="1" l="1"/>
  <c r="C197" i="1"/>
  <c r="C187" i="1"/>
  <c r="C237" i="1"/>
  <c r="C234" i="1"/>
  <c r="C171" i="1"/>
  <c r="C159" i="1"/>
  <c r="C114" i="1"/>
  <c r="C106" i="1"/>
  <c r="C96" i="1"/>
  <c r="C70" i="1"/>
  <c r="C64" i="1"/>
  <c r="C40" i="1"/>
  <c r="C149" i="1" l="1"/>
  <c r="C129" i="1"/>
  <c r="C224" i="1"/>
  <c r="C39" i="1"/>
  <c r="C41" i="1" l="1"/>
  <c r="C236" i="1"/>
  <c r="C241" i="1" l="1"/>
  <c r="C238" i="1"/>
  <c r="C240" i="1" l="1"/>
</calcChain>
</file>

<file path=xl/comments1.xml><?xml version="1.0" encoding="utf-8"?>
<comments xmlns="http://schemas.openxmlformats.org/spreadsheetml/2006/main">
  <authors>
    <author>SCLS</author>
  </authors>
  <commentList>
    <comment ref="E78" authorId="0">
      <text>
        <r>
          <rPr>
            <b/>
            <sz val="9"/>
            <color indexed="81"/>
            <rFont val="Tahoma"/>
            <family val="2"/>
          </rPr>
          <t>SCLS:</t>
        </r>
        <r>
          <rPr>
            <sz val="9"/>
            <color indexed="81"/>
            <rFont val="Tahoma"/>
            <family val="2"/>
          </rPr>
          <t xml:space="preserve">
ILS = $264,184.31, which includes
20% Help Desk =$18,931.34 + LTE $22,960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SCLS:</t>
        </r>
        <r>
          <rPr>
            <sz val="9"/>
            <color indexed="81"/>
            <rFont val="Tahoma"/>
            <family val="2"/>
          </rPr>
          <t xml:space="preserve">
2017 cataloging = $89,141.78
2017 cat credits = $17,324.20
2017 access = $9,972.42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SCLS:</t>
        </r>
        <r>
          <rPr>
            <sz val="9"/>
            <color indexed="81"/>
            <rFont val="Tahoma"/>
            <family val="2"/>
          </rPr>
          <t xml:space="preserve">
Total tech salaries = $695,060.10
minus 20% of help desk ($18,931.34) = $676,128.76</t>
        </r>
      </text>
    </comment>
  </commentList>
</comments>
</file>

<file path=xl/sharedStrings.xml><?xml version="1.0" encoding="utf-8"?>
<sst xmlns="http://schemas.openxmlformats.org/spreadsheetml/2006/main" count="269" uniqueCount="261">
  <si>
    <t>ACCT #</t>
  </si>
  <si>
    <t>SUBPROGRAM/ ITEM/ACCOUNT CODE</t>
  </si>
  <si>
    <t>PROJECTED REVENUES</t>
  </si>
  <si>
    <t>REVENUE SOURCE</t>
  </si>
  <si>
    <t>STATE AIDS - 4010</t>
  </si>
  <si>
    <t>interest/dividend income projected</t>
  </si>
  <si>
    <t>INTEREST INCOME - 4030</t>
  </si>
  <si>
    <t>money market and state pool interest</t>
  </si>
  <si>
    <t>ALLOCATED INTEREST - 4040</t>
  </si>
  <si>
    <t>GENERAL CARRYOVER - 4050</t>
  </si>
  <si>
    <t>SAUK COUNTY LIBRARY SERVICE - 4090  (Sauk Cty Del in 4126)</t>
  </si>
  <si>
    <t>GREEN COUNTY LIBRARY SERVICE - 4110  (Green Cty Del in 4124)</t>
  </si>
  <si>
    <t xml:space="preserve">MEMBER DELIVERY (BY COUNTY) - 4120  </t>
  </si>
  <si>
    <t>OTHER DELIVERY (LINK EXPRESS) - 4130</t>
  </si>
  <si>
    <t>PROCEEDS FROM SALE OF A VEHICLE - 4150</t>
  </si>
  <si>
    <t>MULTI-TYPE AND INTERSYSTEM DELIVERY - 4170</t>
  </si>
  <si>
    <t>SPECIAL REQUEST DELIVERY SERVICE - 4180</t>
  </si>
  <si>
    <t>WLA RENT - 4220</t>
  </si>
  <si>
    <t>ILS/TECHNOLOGY MEMBER PAYMENTS - 4242</t>
  </si>
  <si>
    <t>TECHNOLOGY CARRYOVER FOR EQUIPMENT REPLACEMENT - 4245</t>
  </si>
  <si>
    <t>ENTERPRISE WIRELESS CARRYOVER - 4246</t>
  </si>
  <si>
    <t>To be moved to tech contingency</t>
  </si>
  <si>
    <t>LIBRARY ONLINE CARRYOVER - 4247</t>
  </si>
  <si>
    <t>ILS CARRYOVER FOR FUTURE DEVELOPMENT - 4270</t>
  </si>
  <si>
    <t>Consulting Services Fees - 4280</t>
  </si>
  <si>
    <t xml:space="preserve">          Marketing/PR/Advocacy Services</t>
  </si>
  <si>
    <t xml:space="preserve">          Web Services</t>
  </si>
  <si>
    <t xml:space="preserve">          Public Library Administration Services</t>
  </si>
  <si>
    <t xml:space="preserve">          CE Services</t>
  </si>
  <si>
    <t>Arrowhead</t>
  </si>
  <si>
    <t xml:space="preserve">          Youth Services</t>
  </si>
  <si>
    <t xml:space="preserve">          Building Design Services</t>
  </si>
  <si>
    <t>Foundation Admin Fees - 4290</t>
  </si>
  <si>
    <t>LSTA - TECHNOLOGY (11-142) - 9102</t>
  </si>
  <si>
    <t>LSTA - DELIVERY (11-116) - 9113</t>
  </si>
  <si>
    <t>LSTA-DIGITAL CONTENT BUYING POOL - 9140</t>
  </si>
  <si>
    <t>Enterprise Wireless Income-9160</t>
  </si>
  <si>
    <t>MEMBERS DIGITAL CONTENT BUYING POOL - 9170</t>
  </si>
  <si>
    <t>TOTAL REVENUE ( without carry over funds)</t>
  </si>
  <si>
    <t>TOTAL CARRY OVER FUNDS</t>
  </si>
  <si>
    <t>GRAND TOTAL ALL REVENUE SOURCES</t>
  </si>
  <si>
    <t>PROJECTED EXPENDITURES</t>
  </si>
  <si>
    <t>INTERLOAN AND RESOURCE SERVICES</t>
  </si>
  <si>
    <t>MADISON PUBLIC LIBRARY - 5130</t>
  </si>
  <si>
    <t>DAMAGED MATERIALS - 5230</t>
  </si>
  <si>
    <t>NET LENDER PAYMENTS - 5260</t>
  </si>
  <si>
    <t>OUT-OF-SYSTEM INTERLOAN - 5310</t>
  </si>
  <si>
    <t xml:space="preserve">1/4 of OCLC Access Fee: </t>
  </si>
  <si>
    <t>IFM Fees:</t>
  </si>
  <si>
    <t>ONLINE CONTENT AND MEMBERSHIPS - 5320</t>
  </si>
  <si>
    <t>WPLC Membership:</t>
  </si>
  <si>
    <t xml:space="preserve">WPLC Purchasing Pool for e-Content: </t>
  </si>
  <si>
    <t xml:space="preserve">WiLS membership: </t>
  </si>
  <si>
    <t>SRLAAW:</t>
  </si>
  <si>
    <t>Recollection WI:</t>
  </si>
  <si>
    <t>SUBPROGRAM I. TOTALS</t>
  </si>
  <si>
    <t>MULTITYPE LIBRARY COOPERATION</t>
  </si>
  <si>
    <t>STAFF SALARIES AND WAGES - 5510</t>
  </si>
  <si>
    <t>SUBPROGRAM III. TOTALS</t>
  </si>
  <si>
    <t>ILS/TECHNOLOGY SERVICES</t>
  </si>
  <si>
    <t>ILS CONTRACTED SUPPORT - 5530</t>
  </si>
  <si>
    <t>ILS CONTRACTED DEVELOPMENT --5535</t>
  </si>
  <si>
    <t>ILS THIRD PARTY MAINTENANCE &amp; STARTUP -- 5540</t>
  </si>
  <si>
    <t>ILS TELENOTICE PHONE CHARGES -- 5545</t>
  </si>
  <si>
    <t>ILS STAFF SALARIES - 5550</t>
  </si>
  <si>
    <t>ILS CATALOGING SOFTWARE/CONTRACT - 5551</t>
  </si>
  <si>
    <t>Madison Cataloging Contract:  $454,255</t>
  </si>
  <si>
    <t>ILS AUTHORITY CONTROL - 5552</t>
  </si>
  <si>
    <t>TECHNOLOGY: HARDWARE MAINTENANCE - 5555</t>
  </si>
  <si>
    <t>TECHNOLOGY: TELECOMMUNICATIONS/CENTRAL SERVER HARDWARE - 5560</t>
  </si>
  <si>
    <t>TECHNOLOGY: SOFTWARE LICENSES - 5565</t>
  </si>
  <si>
    <t>TECHNOLOGY: SUPPORT EQUIP. &amp; SERVICES - 5570</t>
  </si>
  <si>
    <t>TECHNOLOGY: BROADBAND LINES &amp; SERVICES - 5575</t>
  </si>
  <si>
    <t>TECHNOLOGY: STAFF SALARIES - 5580</t>
  </si>
  <si>
    <t>TECHNOLOGY CONTINGENCY - 5585</t>
  </si>
  <si>
    <t>ENTERPRISE WIRELESS CONTINGENCY EXP - 5586</t>
  </si>
  <si>
    <t>LIBRARY ONLINE CONTINGENCY EXP - 5587</t>
  </si>
  <si>
    <t>ILS CARRYOVER FOR FUTURE DEVELOPMENT - 5590</t>
  </si>
  <si>
    <t>ENTERPRISE WIRELESS EXPENSES-9161</t>
  </si>
  <si>
    <t>now included in other tech accounts and part of cost formula</t>
  </si>
  <si>
    <t>SUBPROGRAM II. TOTALS</t>
  </si>
  <si>
    <t>PUBLIC INFORMATION SERVICES</t>
  </si>
  <si>
    <t>STAFF SALARIES AND WAGES - 5710</t>
  </si>
  <si>
    <t>CONTRACTED PRINTING SERVICES - 5740</t>
  </si>
  <si>
    <t>SUPPLIES - 5750</t>
  </si>
  <si>
    <t>COPIER LEASE &amp; IN-HOUSE PRINTING - 5760</t>
  </si>
  <si>
    <t>PRODUCT/SERVICE AWARENESS - 5770</t>
  </si>
  <si>
    <t>SUBPROGRAM IV. TOTALS</t>
  </si>
  <si>
    <t>CONSULTANT SERVICES</t>
  </si>
  <si>
    <t>STAFF SALARIES AND WAGES - 6010</t>
  </si>
  <si>
    <t>TRAVEL AND CONT. ED. EXPENSES - 6040</t>
  </si>
  <si>
    <t>MILEAGE EXPENSES-6050</t>
  </si>
  <si>
    <t>SUBPROGRAM V. TOTALS</t>
  </si>
  <si>
    <t>GREEN COUNTY LIBRARY SERVICES</t>
  </si>
  <si>
    <t>IMPROVED ACCESS - 6210</t>
  </si>
  <si>
    <t>BULK LOAN SERVICE/SHARED RESOURCES  - 6230</t>
  </si>
  <si>
    <t>REIMBURSEMENTS TO LIBRARIES</t>
  </si>
  <si>
    <t>1. ALBANY - 6250</t>
  </si>
  <si>
    <t>2. BRODHEAD - 6260</t>
  </si>
  <si>
    <t>3. MONROE - 6270</t>
  </si>
  <si>
    <t>4. MONTICELLO - 6280</t>
  </si>
  <si>
    <t>5. NEW GLARUS - 6290</t>
  </si>
  <si>
    <t>REIMBURSEMENT TO BELLEVILLE - 6300</t>
  </si>
  <si>
    <t>PAYMENTS TO LIBRARIES IN ADJACENT CO. - 6340</t>
  </si>
  <si>
    <t>SUBPROGRAM VI. TOTALS</t>
  </si>
  <si>
    <t>SAUK COUNTY LIBRARY SERVICES</t>
  </si>
  <si>
    <t>RESOURCE LIBRARY SERVICES - 6610</t>
  </si>
  <si>
    <t>1. BARABOO - 6640</t>
  </si>
  <si>
    <t>2. LAVALLE - 6650</t>
  </si>
  <si>
    <t>3. NORTH FREEDOM - 6660</t>
  </si>
  <si>
    <t>4. PLAIN - 6670</t>
  </si>
  <si>
    <t>5. PRAIRIE DU SAC - 6680</t>
  </si>
  <si>
    <t>6. REEDSBURG - 6690</t>
  </si>
  <si>
    <t>7. ROCK SPRINGS - 6691</t>
  </si>
  <si>
    <t>8. SAUK CITY - 6692</t>
  </si>
  <si>
    <t>9. SPRING GREEN - 6693</t>
  </si>
  <si>
    <t>PAYMENTS TO LIBRARIES IN ADJACENT CO. - 6698</t>
  </si>
  <si>
    <t>WIS DELLS REIMBURSEMENT - 6699</t>
  </si>
  <si>
    <t>Technology reimbursement to libraries (new budget line) - 6700</t>
  </si>
  <si>
    <t>SUBPROGRAM VII. TOTALS</t>
  </si>
  <si>
    <t>CONT. ED &amp; PROF. DEVELOPMENT</t>
  </si>
  <si>
    <t>CONTRACTED TRAINING &amp; CONSULTATION - 7010</t>
  </si>
  <si>
    <t>PROFESSIONAL MATERIALS - 7030</t>
  </si>
  <si>
    <t>SUBSCRIPTIONS - 7050</t>
  </si>
  <si>
    <t>MEM LIB PROFESSIONAL DEVELOPMENT - 7070</t>
  </si>
  <si>
    <t>MEETING SUPPLIES - 7090</t>
  </si>
  <si>
    <t>SUBPROGRAM VIII. TOTALS</t>
  </si>
  <si>
    <t>DELIVERY AND MATERIALS CONTROL</t>
  </si>
  <si>
    <t>FLEET EXPENSES - 7210</t>
  </si>
  <si>
    <t>STAFF SALARIES - 7220</t>
  </si>
  <si>
    <t>BONDING, CARGO, AND FLEET INSURANCE - 7260</t>
  </si>
  <si>
    <t>SUPPLIES AND EQUIPMENT - 7270</t>
  </si>
  <si>
    <t>FLEET REPLACEMENT - 7280</t>
  </si>
  <si>
    <t>CONTRACTED SERVICES - 7290</t>
  </si>
  <si>
    <t>DELIVERY FACILITY - 7295</t>
  </si>
  <si>
    <t>SUBPROGRAM IX. TOTALS</t>
  </si>
  <si>
    <t>PROGRAM DEVELOPMENT</t>
  </si>
  <si>
    <t>SLP LIVE PERFORMANCES - 7440</t>
  </si>
  <si>
    <t>SLP PRINTING AND SUPPLIES - 7450</t>
  </si>
  <si>
    <t>SYSTEM CELEBRATION - 7460</t>
  </si>
  <si>
    <t>C &amp;Y A/SPECIAL NEEDS MATERIALS - 7470</t>
  </si>
  <si>
    <t>EXPERIMENTAL SERVICES FOR LIBRARIES - 7475</t>
  </si>
  <si>
    <t>SUBPROGRAM X. TOTALS</t>
  </si>
  <si>
    <t>ADMINISTRATION AND COORDINATION</t>
  </si>
  <si>
    <t>STAFF SALARIES AND WAGES - 7610</t>
  </si>
  <si>
    <t>FACILITY - HQ - 7650</t>
  </si>
  <si>
    <t xml:space="preserve">          7646 Floor Mats</t>
  </si>
  <si>
    <t xml:space="preserve">          7651 Rent</t>
  </si>
  <si>
    <t xml:space="preserve">          7652 Utilities</t>
  </si>
  <si>
    <t>based on last 2 years</t>
  </si>
  <si>
    <t xml:space="preserve">          7653 Janitorial</t>
  </si>
  <si>
    <t xml:space="preserve">          7654 Offsite Storage</t>
  </si>
  <si>
    <t>SUPPLIES - 7655</t>
  </si>
  <si>
    <t xml:space="preserve">          7656 Administration</t>
  </si>
  <si>
    <t xml:space="preserve">          7657 Automation (ILS)</t>
  </si>
  <si>
    <t>VENDING EXPENSES - 7666</t>
  </si>
  <si>
    <t>TELEPHONE - 7670</t>
  </si>
  <si>
    <t xml:space="preserve">          7672 SC Headquarters</t>
  </si>
  <si>
    <t xml:space="preserve">          7673 Delivery</t>
  </si>
  <si>
    <t>POSTAGE - 7680</t>
  </si>
  <si>
    <t xml:space="preserve">          7681 Administration</t>
  </si>
  <si>
    <t xml:space="preserve">          7682 Automation</t>
  </si>
  <si>
    <t>BOARD TRAVEL &amp;  EXPENSES &amp; MEMBERSHIPS - 7690</t>
  </si>
  <si>
    <t>EMPLOYEE INSURANCES - 7700</t>
  </si>
  <si>
    <t xml:space="preserve">          7701 Health Insurance</t>
  </si>
  <si>
    <t xml:space="preserve">          7702 Income Continuation Insurance</t>
  </si>
  <si>
    <t xml:space="preserve">          7703 Dental Insurance</t>
  </si>
  <si>
    <t xml:space="preserve">          7704 Life Insurance</t>
  </si>
  <si>
    <t>WISCONSIN RETIREMENT - 7710</t>
  </si>
  <si>
    <t>SOCIAL SECURITY/MEDICARE (FICA) - 7720</t>
  </si>
  <si>
    <t>WORKERS COMP AND GENERAL INS - 7730</t>
  </si>
  <si>
    <t>UNEMPLOYMENT - 7735</t>
  </si>
  <si>
    <t>AUDIT - 7740</t>
  </si>
  <si>
    <t>BOOKKEEPING - 7750</t>
  </si>
  <si>
    <t>Flexible Spending Account (FSA) Fees - 7751</t>
  </si>
  <si>
    <t>First Bus. Bank Fees Fixed Income Portfolio - 7771</t>
  </si>
  <si>
    <t>BANK SERVICE FEES - 8011</t>
  </si>
  <si>
    <t>LEGAL FEES-8015</t>
  </si>
  <si>
    <t>SUBPROGRAM XI. TOTALS</t>
  </si>
  <si>
    <t>SPECIAL FUNDS</t>
  </si>
  <si>
    <t>LSTA - TECHNOLOGY - 9103</t>
  </si>
  <si>
    <t>LSTA - DELIVERY - 9114</t>
  </si>
  <si>
    <t>LSTA - DIGITAL CONTENT BUYING POOL - 9141</t>
  </si>
  <si>
    <t>MEMBERS DIGITAL CONTENT BUYING POOL - 9171</t>
  </si>
  <si>
    <t>SUBPROGRAM XIII. TOTALS</t>
  </si>
  <si>
    <t>PROJECTED EXPENDITURE TOTALS (without contingencies)</t>
  </si>
  <si>
    <t>GRAND TOTAL</t>
  </si>
  <si>
    <t>Net Profit (Loss):  Total Revenue/Carryover - Total Expenses/Contingency</t>
  </si>
  <si>
    <t>Projected increase (or decrease) of contingency funds)</t>
  </si>
  <si>
    <t>2016 Budget</t>
  </si>
  <si>
    <t xml:space="preserve">Portfolio Income </t>
  </si>
  <si>
    <t>CONTRACTED SERVICES HQ - 7745</t>
  </si>
  <si>
    <t>based on last year and projection for this year</t>
  </si>
  <si>
    <t xml:space="preserve"> Accommodates legal services by Robert Hunter we will be providing to members in 2016 - 1 hour per member x $50.00</t>
  </si>
  <si>
    <t>WISCAT fees/RLL</t>
  </si>
  <si>
    <t>YOUTH LITERACY SUPPLEMENTS</t>
  </si>
  <si>
    <t>moved to 7430</t>
  </si>
  <si>
    <t>OCLC Cataloging Charges: $86,545.42 + 75% of access fee = $9,327.78- estimated credits $17324.20 = budgeting $78,552</t>
  </si>
  <si>
    <t>Southwest Library System</t>
  </si>
  <si>
    <t>SCLS COMPUTER HARDWARE AND SUPPLIES - 7752</t>
  </si>
  <si>
    <t>SCLS OFFICE EQUIPMENT AND REPAIRS - 7760</t>
  </si>
  <si>
    <t>3RD PARTY ANNUAL SUPPORT AND MAINTENANCE FEES</t>
  </si>
  <si>
    <t>3RD PARTY ANNUAL SUPPORT AND MAINTENANCE EXPENSES</t>
  </si>
  <si>
    <t>Consultants $9,500; Administration $4,000; Delivery $500; ILS/Tech $16,000</t>
  </si>
  <si>
    <t>2017 Budget</t>
  </si>
  <si>
    <t>LSTA-Serving the Homeless - 9120</t>
  </si>
  <si>
    <t>LSTA - Serving the Homeless - 9121</t>
  </si>
  <si>
    <t>CHANGE IN MARKET APPREC FIXED INC</t>
  </si>
  <si>
    <t>$688/mo with Omex + $1480 floor wax and shampoo</t>
  </si>
  <si>
    <t>$12,381.50/mo base rent thru 5/2017, then 3% escalator to $12,752.95 for rest of yr + $1729/mo taxes + $1296.75 CAM+ annual CAM/Taxes audit amt $7500</t>
  </si>
  <si>
    <t>Moved to tech contingency</t>
  </si>
  <si>
    <t>Based on 2015 and YTD 2016 performance</t>
  </si>
  <si>
    <t>no LSTA funds in 2017</t>
  </si>
  <si>
    <t>Includes 1% COL</t>
  </si>
  <si>
    <t>Includes wireless labs, gadgets, ILS and Tech experimental projects, other</t>
  </si>
  <si>
    <t>3% increases projected in 2017</t>
  </si>
  <si>
    <t>Premium holiday expected to remain in place</t>
  </si>
  <si>
    <t>Projected increase from 6.6% to 6.8%</t>
  </si>
  <si>
    <t>Increase in Admin/Delivery revenue-not including carryover</t>
  </si>
  <si>
    <t xml:space="preserve">WorldShare ILL: </t>
  </si>
  <si>
    <t>for Madison clearing house ($300) and $200 each for MFD, BAR, STP, MID</t>
  </si>
  <si>
    <t>MCM now paying this fee</t>
  </si>
  <si>
    <t>Increase in Admin/Delivery expenses-not including carryover</t>
  </si>
  <si>
    <t>$20, 717.54 + $875.97 for PCPL</t>
  </si>
  <si>
    <t>$3202.73 + PCPL's access fee of $199.09</t>
  </si>
  <si>
    <t xml:space="preserve">WorldCat Discovery Subscription (First Search)for members and patrons: </t>
  </si>
  <si>
    <t>2016 Mid-Year</t>
  </si>
  <si>
    <t>Annual maintenance cost for licenses for My PC.  My PC = $2999. Also includes Bibliotheca annual maintenance and support fees.  Using 2016 Bibliotheca amount $97,468</t>
  </si>
  <si>
    <t>Kept the same as 2016</t>
  </si>
  <si>
    <t>based on 2016 premiums</t>
  </si>
  <si>
    <t>Includes 1% COL, plus $1875.00 for Website Internship portion of project to complete in 2017</t>
  </si>
  <si>
    <t>Change from 2016 Mid-Year</t>
  </si>
  <si>
    <t>Adding $5326 to Tech Contingency for MyPC</t>
  </si>
  <si>
    <t>Digital Media Buying Pool ($226,037), Advantage ($20,000) and Flipster ($27,518)</t>
  </si>
  <si>
    <t>Reduced by $8000 due to one less system</t>
  </si>
  <si>
    <t>Includes 1% COL, reduced by $8000 to offset reduced income in account 4170 due to one less system</t>
  </si>
  <si>
    <t>updated OCLC amount</t>
  </si>
  <si>
    <t>Proposed budget for 2017</t>
  </si>
  <si>
    <t>Proposed 2017 budget</t>
  </si>
  <si>
    <t>increase of $100</t>
  </si>
  <si>
    <t>Does not include MyPC. Includes $1,072,765 for ILS, $302,130 for Network Support, $321,000 for PC Support, $417,886 for Infrastructure</t>
  </si>
  <si>
    <t>Includes Bibliotheca support and maintenance fees charged to members and MyPC fees to members.  My PC = 546 PCs x $15 = $8,190.  Using 2016 Bibliotheca amount $118,281</t>
  </si>
  <si>
    <t>Includes 1% COL, moved 20% of help desk to ILS budget</t>
  </si>
  <si>
    <t>Using $3149 Tech Contingency for PC Support shortfall</t>
  </si>
  <si>
    <t>Audited year end 2015</t>
  </si>
  <si>
    <t>Estimated starting balance in 2017:  Audited year end 2015 minus the 2016 purchase of 2 vans, anniversary gifts for staff and estimated $10,000 in additional spending</t>
  </si>
  <si>
    <t>Estimated starting balance:  Audited year end 2015 minus the 2016 purchase of 2 vans, anniversary gifts for staff and estimated $10,000 in additional spending</t>
  </si>
  <si>
    <t>Audited year end 2015. Added $5191 of extra MyPC $ intended to build up Tech Contingency - $3149 used to balance PC Support costs vs income</t>
  </si>
  <si>
    <t>Audited year end 2015-estimated expenditure in 2016 of $10,000 for LTEs</t>
  </si>
  <si>
    <t>Audited year end 2015-2016 LTE expenditure of $10,000 and minus cost of 2017 ILS LTE $22,960</t>
  </si>
  <si>
    <t>includes a 1% COL, Director raise</t>
  </si>
  <si>
    <t>Includes additional $7,668.39 to cover unanticipated increases in any of the insurances - $5602.55 funds needed for Director raise</t>
  </si>
  <si>
    <t>1/10 of 1% of SCLS state aid paid to SRLAAW for advocacy.  Madison will pay half of this.</t>
  </si>
  <si>
    <t>Last revised 9/6/2016</t>
  </si>
  <si>
    <t>Increase in general carryover</t>
  </si>
  <si>
    <t>Includes 1% COL. Includes part-time LTE salary costs to be paid out of carryover $22,960</t>
  </si>
  <si>
    <t>Includes SCLS staff PCs, peripherals, 1 meeting room laptop/year, Tech recycling, software to include Survey Monkey, Type Pad, Form Assembly and upgrades.  Projecting to pay $15,000 out of carryover.</t>
  </si>
  <si>
    <t>PROJECTED CARRYOVER/CONTINGENCY EXPENSE TOTALS</t>
  </si>
  <si>
    <t>Increase in general carryover/contingency</t>
  </si>
  <si>
    <t>Using $22,960 ILS Carryover for LTE</t>
  </si>
  <si>
    <t>DELIVERY/GENERAL CARRYOVER - 8010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</si>
</sst>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 applyFill="1"/>
    <xf numFmtId="164" fontId="2" fillId="0" borderId="0" xfId="1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4" fontId="2" fillId="0" borderId="0" xfId="1" applyFont="1" applyFill="1"/>
    <xf numFmtId="164" fontId="2" fillId="0" borderId="0" xfId="1" applyNumberFormat="1" applyFont="1" applyFill="1"/>
    <xf numFmtId="44" fontId="2" fillId="0" borderId="0" xfId="0" applyNumberFormat="1" applyFont="1" applyFill="1"/>
    <xf numFmtId="44" fontId="2" fillId="0" borderId="0" xfId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/>
    <xf numFmtId="44" fontId="2" fillId="0" borderId="0" xfId="0" applyNumberFormat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tabSelected="1" workbookViewId="0">
      <pane ySplit="1" topLeftCell="A2" activePane="bottomLeft" state="frozen"/>
      <selection pane="bottomLeft" activeCell="G63" sqref="G63"/>
    </sheetView>
  </sheetViews>
  <sheetFormatPr defaultRowHeight="15" x14ac:dyDescent="0.25"/>
  <cols>
    <col min="1" max="1" width="5.5703125" style="8" customWidth="1"/>
    <col min="2" max="2" width="31.85546875" style="3" customWidth="1"/>
    <col min="3" max="6" width="13.140625" style="5" customWidth="1"/>
    <col min="7" max="7" width="37.28515625" style="3" customWidth="1"/>
  </cols>
  <sheetData>
    <row r="1" spans="1:7" ht="33.75" customHeight="1" x14ac:dyDescent="0.25">
      <c r="A1" s="8" t="s">
        <v>0</v>
      </c>
      <c r="B1" s="3" t="s">
        <v>1</v>
      </c>
      <c r="C1" s="5" t="s">
        <v>189</v>
      </c>
      <c r="D1" s="5" t="s">
        <v>226</v>
      </c>
      <c r="E1" s="2" t="s">
        <v>204</v>
      </c>
      <c r="F1" s="2" t="s">
        <v>231</v>
      </c>
      <c r="G1" s="3" t="s">
        <v>253</v>
      </c>
    </row>
    <row r="2" spans="1:7" x14ac:dyDescent="0.25">
      <c r="B2" s="3" t="s">
        <v>2</v>
      </c>
    </row>
    <row r="3" spans="1:7" x14ac:dyDescent="0.25">
      <c r="B3" s="3" t="s">
        <v>3</v>
      </c>
    </row>
    <row r="4" spans="1:7" x14ac:dyDescent="0.25">
      <c r="A4" s="8">
        <v>4010</v>
      </c>
      <c r="B4" s="3" t="s">
        <v>4</v>
      </c>
      <c r="C4" s="5">
        <f>2057367+5214</f>
        <v>2062581</v>
      </c>
      <c r="D4" s="5">
        <v>2062581</v>
      </c>
      <c r="E4" s="5">
        <v>2062581</v>
      </c>
      <c r="F4" s="5">
        <f>E4-D4</f>
        <v>0</v>
      </c>
    </row>
    <row r="5" spans="1:7" x14ac:dyDescent="0.25">
      <c r="A5" s="9">
        <v>4041</v>
      </c>
      <c r="B5" s="3" t="s">
        <v>190</v>
      </c>
      <c r="C5" s="5">
        <v>32000</v>
      </c>
      <c r="D5" s="5">
        <v>32000</v>
      </c>
      <c r="E5" s="5">
        <v>32000</v>
      </c>
      <c r="F5" s="5">
        <f t="shared" ref="F5:F68" si="0">E5-D5</f>
        <v>0</v>
      </c>
      <c r="G5" s="3" t="s">
        <v>5</v>
      </c>
    </row>
    <row r="6" spans="1:7" x14ac:dyDescent="0.25">
      <c r="A6" s="3">
        <v>4030</v>
      </c>
      <c r="B6" s="3" t="s">
        <v>6</v>
      </c>
      <c r="C6" s="5">
        <v>13000</v>
      </c>
      <c r="D6" s="5">
        <v>13000</v>
      </c>
      <c r="E6" s="5">
        <v>13000</v>
      </c>
      <c r="F6" s="5">
        <f t="shared" si="0"/>
        <v>0</v>
      </c>
      <c r="G6" s="3" t="s">
        <v>7</v>
      </c>
    </row>
    <row r="7" spans="1:7" x14ac:dyDescent="0.25">
      <c r="A7" s="9">
        <v>4040</v>
      </c>
      <c r="B7" s="3" t="s">
        <v>8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1:7" ht="26.25" customHeight="1" x14ac:dyDescent="0.25">
      <c r="A8" s="3">
        <v>4050</v>
      </c>
      <c r="B8" s="3" t="s">
        <v>9</v>
      </c>
      <c r="C8" s="5">
        <v>841660.18</v>
      </c>
      <c r="D8" s="5">
        <v>933029.57</v>
      </c>
      <c r="E8" s="5">
        <f>933029.57-31141.15-34180.27-10000</f>
        <v>857708.14999999991</v>
      </c>
      <c r="F8" s="5">
        <f t="shared" si="0"/>
        <v>-75321.420000000042</v>
      </c>
      <c r="G8" s="3" t="s">
        <v>246</v>
      </c>
    </row>
    <row r="9" spans="1:7" ht="18" customHeight="1" x14ac:dyDescent="0.25">
      <c r="A9" s="3">
        <v>4060</v>
      </c>
      <c r="B9" s="3" t="s">
        <v>207</v>
      </c>
      <c r="F9" s="5">
        <f t="shared" si="0"/>
        <v>0</v>
      </c>
    </row>
    <row r="10" spans="1:7" ht="30.75" customHeight="1" x14ac:dyDescent="0.25">
      <c r="A10" s="3">
        <v>4090</v>
      </c>
      <c r="B10" s="3" t="s">
        <v>10</v>
      </c>
      <c r="C10" s="5">
        <v>969298</v>
      </c>
      <c r="D10" s="5">
        <v>969298</v>
      </c>
      <c r="E10" s="5">
        <v>995421</v>
      </c>
      <c r="F10" s="5">
        <f t="shared" si="0"/>
        <v>26123</v>
      </c>
      <c r="G10" s="3" t="s">
        <v>237</v>
      </c>
    </row>
    <row r="11" spans="1:7" ht="28.5" customHeight="1" x14ac:dyDescent="0.25">
      <c r="A11" s="3">
        <v>4110</v>
      </c>
      <c r="B11" s="3" t="s">
        <v>11</v>
      </c>
      <c r="C11" s="5">
        <v>426567</v>
      </c>
      <c r="D11" s="5">
        <v>421568</v>
      </c>
      <c r="E11" s="5">
        <v>424503</v>
      </c>
      <c r="F11" s="5">
        <f t="shared" si="0"/>
        <v>2935</v>
      </c>
      <c r="G11" s="3" t="s">
        <v>237</v>
      </c>
    </row>
    <row r="12" spans="1:7" x14ac:dyDescent="0.25">
      <c r="A12" s="3">
        <v>4120</v>
      </c>
      <c r="B12" s="3" t="s">
        <v>12</v>
      </c>
      <c r="C12" s="5">
        <v>388332</v>
      </c>
      <c r="D12" s="5">
        <v>388332</v>
      </c>
      <c r="E12" s="5">
        <v>388392</v>
      </c>
      <c r="F12" s="5">
        <f t="shared" si="0"/>
        <v>60</v>
      </c>
    </row>
    <row r="13" spans="1:7" x14ac:dyDescent="0.25">
      <c r="A13" s="3">
        <v>4130</v>
      </c>
      <c r="B13" s="3" t="s">
        <v>13</v>
      </c>
      <c r="C13" s="5">
        <v>13500</v>
      </c>
      <c r="D13" s="5">
        <v>13500</v>
      </c>
      <c r="E13" s="5">
        <v>12500</v>
      </c>
      <c r="F13" s="5">
        <f t="shared" si="0"/>
        <v>-1000</v>
      </c>
    </row>
    <row r="14" spans="1:7" ht="24.75" x14ac:dyDescent="0.25">
      <c r="A14" s="3">
        <v>4150</v>
      </c>
      <c r="B14" s="10" t="s">
        <v>14</v>
      </c>
      <c r="C14" s="5">
        <v>5500</v>
      </c>
      <c r="D14" s="5">
        <v>5500</v>
      </c>
      <c r="E14" s="5">
        <v>11000</v>
      </c>
      <c r="F14" s="5">
        <f t="shared" si="0"/>
        <v>5500</v>
      </c>
    </row>
    <row r="15" spans="1:7" ht="29.25" customHeight="1" x14ac:dyDescent="0.25">
      <c r="A15" s="3">
        <v>4170</v>
      </c>
      <c r="B15" s="3" t="s">
        <v>15</v>
      </c>
      <c r="C15" s="5">
        <v>1208821</v>
      </c>
      <c r="D15" s="5">
        <v>1208821</v>
      </c>
      <c r="E15" s="5">
        <f>1227778-8000</f>
        <v>1219778</v>
      </c>
      <c r="F15" s="5">
        <f t="shared" si="0"/>
        <v>10957</v>
      </c>
      <c r="G15" s="3" t="s">
        <v>234</v>
      </c>
    </row>
    <row r="16" spans="1:7" ht="24.75" x14ac:dyDescent="0.25">
      <c r="A16" s="3">
        <v>4180</v>
      </c>
      <c r="B16" s="3" t="s">
        <v>16</v>
      </c>
      <c r="C16" s="5">
        <v>2000</v>
      </c>
      <c r="D16" s="5">
        <v>2000</v>
      </c>
      <c r="E16" s="5">
        <v>10000</v>
      </c>
      <c r="F16" s="5">
        <f t="shared" si="0"/>
        <v>8000</v>
      </c>
    </row>
    <row r="17" spans="1:7" x14ac:dyDescent="0.25">
      <c r="A17" s="3">
        <v>4220</v>
      </c>
      <c r="B17" s="3" t="s">
        <v>17</v>
      </c>
      <c r="C17" s="5">
        <v>24354.43</v>
      </c>
      <c r="D17" s="5">
        <v>24354.43</v>
      </c>
      <c r="E17" s="5">
        <v>25328.61</v>
      </c>
      <c r="F17" s="5">
        <f t="shared" si="0"/>
        <v>974.18000000000029</v>
      </c>
    </row>
    <row r="18" spans="1:7" ht="59.25" customHeight="1" x14ac:dyDescent="0.25">
      <c r="A18" s="3">
        <v>4241</v>
      </c>
      <c r="B18" s="3" t="s">
        <v>201</v>
      </c>
      <c r="C18" s="5">
        <v>103848.45</v>
      </c>
      <c r="D18" s="5">
        <v>128649.84</v>
      </c>
      <c r="E18" s="5">
        <v>126471</v>
      </c>
      <c r="F18" s="5">
        <f t="shared" si="0"/>
        <v>-2178.8399999999965</v>
      </c>
      <c r="G18" s="3" t="s">
        <v>241</v>
      </c>
    </row>
    <row r="19" spans="1:7" ht="40.5" customHeight="1" x14ac:dyDescent="0.25">
      <c r="A19" s="3">
        <v>4242</v>
      </c>
      <c r="B19" s="3" t="s">
        <v>18</v>
      </c>
      <c r="C19" s="5">
        <v>2054561</v>
      </c>
      <c r="D19" s="5">
        <v>2054561</v>
      </c>
      <c r="E19" s="5">
        <v>2113781</v>
      </c>
      <c r="F19" s="5">
        <f t="shared" si="0"/>
        <v>59220</v>
      </c>
      <c r="G19" s="3" t="s">
        <v>240</v>
      </c>
    </row>
    <row r="20" spans="1:7" ht="28.5" customHeight="1" x14ac:dyDescent="0.25">
      <c r="A20" s="3">
        <v>4245</v>
      </c>
      <c r="B20" s="3" t="s">
        <v>19</v>
      </c>
      <c r="C20" s="5">
        <v>477545.95</v>
      </c>
      <c r="D20" s="5">
        <v>485384.95</v>
      </c>
      <c r="E20" s="5">
        <v>485384.95</v>
      </c>
      <c r="F20" s="5">
        <f t="shared" si="0"/>
        <v>0</v>
      </c>
      <c r="G20" s="3" t="s">
        <v>244</v>
      </c>
    </row>
    <row r="21" spans="1:7" ht="24.75" x14ac:dyDescent="0.25">
      <c r="A21" s="3">
        <v>4246</v>
      </c>
      <c r="B21" s="3" t="s">
        <v>20</v>
      </c>
      <c r="C21" s="5">
        <v>0</v>
      </c>
      <c r="D21" s="5">
        <v>0</v>
      </c>
      <c r="E21" s="5">
        <v>0</v>
      </c>
      <c r="F21" s="5">
        <f t="shared" si="0"/>
        <v>0</v>
      </c>
      <c r="G21" s="3" t="s">
        <v>210</v>
      </c>
    </row>
    <row r="22" spans="1:7" x14ac:dyDescent="0.25">
      <c r="A22" s="3">
        <v>4247</v>
      </c>
      <c r="B22" s="3" t="s">
        <v>22</v>
      </c>
      <c r="C22" s="5">
        <v>0</v>
      </c>
      <c r="D22" s="5">
        <v>0</v>
      </c>
      <c r="E22" s="5">
        <v>0</v>
      </c>
      <c r="F22" s="5">
        <f t="shared" si="0"/>
        <v>0</v>
      </c>
      <c r="G22" s="3" t="s">
        <v>210</v>
      </c>
    </row>
    <row r="23" spans="1:7" ht="28.5" customHeight="1" x14ac:dyDescent="0.25">
      <c r="A23" s="3">
        <v>4270</v>
      </c>
      <c r="B23" s="3" t="s">
        <v>23</v>
      </c>
      <c r="C23" s="1">
        <f>530750.28-26000</f>
        <v>504750.28</v>
      </c>
      <c r="D23" s="5">
        <v>502964.28</v>
      </c>
      <c r="E23" s="5">
        <f>502964.28-10000</f>
        <v>492964.28</v>
      </c>
      <c r="F23" s="5">
        <f t="shared" si="0"/>
        <v>-10000</v>
      </c>
      <c r="G23" s="3" t="s">
        <v>248</v>
      </c>
    </row>
    <row r="24" spans="1:7" x14ac:dyDescent="0.25">
      <c r="A24" s="3">
        <v>4280</v>
      </c>
      <c r="B24" s="3" t="s">
        <v>24</v>
      </c>
      <c r="C24" s="5">
        <v>0</v>
      </c>
      <c r="D24" s="5">
        <v>0</v>
      </c>
      <c r="E24" s="5">
        <v>0</v>
      </c>
      <c r="F24" s="5">
        <f t="shared" si="0"/>
        <v>0</v>
      </c>
    </row>
    <row r="25" spans="1:7" x14ac:dyDescent="0.25">
      <c r="A25" s="3"/>
      <c r="B25" s="3" t="s">
        <v>25</v>
      </c>
    </row>
    <row r="26" spans="1:7" x14ac:dyDescent="0.25">
      <c r="A26" s="3"/>
      <c r="B26" s="3" t="s">
        <v>26</v>
      </c>
    </row>
    <row r="27" spans="1:7" ht="24.75" x14ac:dyDescent="0.25">
      <c r="A27" s="3"/>
      <c r="B27" s="3" t="s">
        <v>27</v>
      </c>
    </row>
    <row r="28" spans="1:7" x14ac:dyDescent="0.25">
      <c r="B28" s="3" t="s">
        <v>28</v>
      </c>
      <c r="G28" s="3" t="s">
        <v>29</v>
      </c>
    </row>
    <row r="29" spans="1:7" x14ac:dyDescent="0.25">
      <c r="B29" s="3" t="s">
        <v>30</v>
      </c>
      <c r="G29" s="3" t="s">
        <v>198</v>
      </c>
    </row>
    <row r="30" spans="1:7" x14ac:dyDescent="0.25">
      <c r="B30" s="3" t="s">
        <v>31</v>
      </c>
    </row>
    <row r="31" spans="1:7" x14ac:dyDescent="0.25">
      <c r="A31" s="8">
        <v>4290</v>
      </c>
      <c r="B31" s="3" t="s">
        <v>32</v>
      </c>
      <c r="C31" s="5">
        <v>6400</v>
      </c>
      <c r="D31" s="5">
        <v>6400</v>
      </c>
      <c r="E31" s="5">
        <v>8000</v>
      </c>
      <c r="F31" s="5">
        <f t="shared" si="0"/>
        <v>1600</v>
      </c>
      <c r="G31" s="3" t="s">
        <v>211</v>
      </c>
    </row>
    <row r="32" spans="1:7" x14ac:dyDescent="0.25">
      <c r="A32" s="8">
        <v>9102</v>
      </c>
      <c r="B32" s="3" t="s">
        <v>33</v>
      </c>
      <c r="C32" s="5">
        <v>42900</v>
      </c>
      <c r="D32" s="5">
        <v>42900</v>
      </c>
      <c r="E32" s="5">
        <v>43000</v>
      </c>
      <c r="F32" s="5">
        <f t="shared" si="0"/>
        <v>100</v>
      </c>
      <c r="G32" s="3" t="s">
        <v>239</v>
      </c>
    </row>
    <row r="33" spans="1:7" x14ac:dyDescent="0.25">
      <c r="A33" s="8">
        <v>9113</v>
      </c>
      <c r="B33" s="3" t="s">
        <v>34</v>
      </c>
      <c r="C33" s="5">
        <v>75000</v>
      </c>
      <c r="D33" s="5">
        <v>75000</v>
      </c>
      <c r="E33" s="5">
        <v>75000</v>
      </c>
      <c r="F33" s="5">
        <f t="shared" si="0"/>
        <v>0</v>
      </c>
    </row>
    <row r="34" spans="1:7" x14ac:dyDescent="0.25">
      <c r="A34" s="8">
        <v>9120</v>
      </c>
      <c r="B34" s="3" t="s">
        <v>205</v>
      </c>
    </row>
    <row r="35" spans="1:7" ht="24.75" x14ac:dyDescent="0.25">
      <c r="A35" s="3">
        <v>9140</v>
      </c>
      <c r="B35" s="3" t="s">
        <v>35</v>
      </c>
      <c r="C35" s="5">
        <v>0</v>
      </c>
      <c r="D35" s="5">
        <v>0</v>
      </c>
      <c r="E35" s="5">
        <v>0</v>
      </c>
      <c r="F35" s="5">
        <f t="shared" si="0"/>
        <v>0</v>
      </c>
      <c r="G35" s="3" t="s">
        <v>212</v>
      </c>
    </row>
    <row r="36" spans="1:7" x14ac:dyDescent="0.25">
      <c r="A36" s="3">
        <v>9160</v>
      </c>
      <c r="B36" s="3" t="s">
        <v>36</v>
      </c>
      <c r="C36" s="5">
        <v>0</v>
      </c>
      <c r="D36" s="5">
        <v>0</v>
      </c>
      <c r="E36" s="5">
        <v>0</v>
      </c>
      <c r="F36" s="5">
        <f t="shared" si="0"/>
        <v>0</v>
      </c>
    </row>
    <row r="37" spans="1:7" ht="29.25" customHeight="1" x14ac:dyDescent="0.25">
      <c r="A37" s="3">
        <v>9170</v>
      </c>
      <c r="B37" s="3" t="s">
        <v>37</v>
      </c>
      <c r="C37" s="5">
        <v>241586</v>
      </c>
      <c r="D37" s="5">
        <v>235432.72</v>
      </c>
      <c r="E37" s="5">
        <v>273555</v>
      </c>
      <c r="F37" s="5">
        <f t="shared" si="0"/>
        <v>38122.28</v>
      </c>
      <c r="G37" s="3" t="s">
        <v>233</v>
      </c>
    </row>
    <row r="38" spans="1:7" x14ac:dyDescent="0.25">
      <c r="A38" s="3"/>
    </row>
    <row r="39" spans="1:7" ht="30" customHeight="1" x14ac:dyDescent="0.25">
      <c r="A39" s="3"/>
      <c r="B39" s="10" t="s">
        <v>38</v>
      </c>
      <c r="C39" s="7">
        <f t="shared" ref="C39" si="1">SUM(C4:C37)-C8-C20-C21-C22-C23-C28-C29</f>
        <v>7670248.879999999</v>
      </c>
      <c r="D39" s="7">
        <f t="shared" ref="D39" si="2">SUM(D4:D37)-D8-D20-D21-D22-D23-D28-D29</f>
        <v>7683897.9899999984</v>
      </c>
      <c r="E39" s="7">
        <f t="shared" ref="E39" si="3">SUM(E4:E37)-E8-E20-E21-E22-E23-E28-E29</f>
        <v>7834310.6099999994</v>
      </c>
      <c r="F39" s="5">
        <f t="shared" si="0"/>
        <v>150412.62000000104</v>
      </c>
      <c r="G39" s="3" t="s">
        <v>218</v>
      </c>
    </row>
    <row r="40" spans="1:7" x14ac:dyDescent="0.25">
      <c r="B40" s="3" t="s">
        <v>39</v>
      </c>
      <c r="C40" s="6">
        <f t="shared" ref="C40" si="4">C8+C20+C23+C21+C22</f>
        <v>1823956.4100000001</v>
      </c>
      <c r="D40" s="6">
        <f t="shared" ref="D40" si="5">D8+D20+D23+D21+D22</f>
        <v>1921378.8</v>
      </c>
      <c r="E40" s="6">
        <f t="shared" ref="E40" si="6">E8+E20+E23+E21+E22</f>
        <v>1836057.38</v>
      </c>
      <c r="F40" s="5">
        <f t="shared" si="0"/>
        <v>-85321.420000000158</v>
      </c>
      <c r="G40" s="3" t="s">
        <v>254</v>
      </c>
    </row>
    <row r="41" spans="1:7" x14ac:dyDescent="0.25">
      <c r="B41" s="3" t="s">
        <v>40</v>
      </c>
      <c r="C41" s="4">
        <f t="shared" ref="C41" si="7">SUM(C39:C40)</f>
        <v>9494205.2899999991</v>
      </c>
      <c r="D41" s="4">
        <f t="shared" ref="D41" si="8">SUM(D39:D40)</f>
        <v>9605276.7899999991</v>
      </c>
      <c r="E41" s="4">
        <f t="shared" ref="E41" si="9">SUM(E39:E40)</f>
        <v>9670367.9899999984</v>
      </c>
      <c r="F41" s="5">
        <f t="shared" si="0"/>
        <v>65091.199999999255</v>
      </c>
    </row>
    <row r="43" spans="1:7" x14ac:dyDescent="0.25">
      <c r="B43" s="3" t="s">
        <v>41</v>
      </c>
    </row>
    <row r="46" spans="1:7" x14ac:dyDescent="0.25">
      <c r="B46" s="3" t="s">
        <v>42</v>
      </c>
    </row>
    <row r="48" spans="1:7" x14ac:dyDescent="0.25">
      <c r="A48" s="8">
        <v>5130</v>
      </c>
      <c r="B48" s="3" t="s">
        <v>43</v>
      </c>
      <c r="C48" s="5">
        <v>266184</v>
      </c>
      <c r="D48" s="5">
        <v>266184</v>
      </c>
      <c r="E48" s="5">
        <v>266184</v>
      </c>
      <c r="F48" s="5">
        <f t="shared" si="0"/>
        <v>0</v>
      </c>
    </row>
    <row r="49" spans="1:7" x14ac:dyDescent="0.25">
      <c r="A49" s="8">
        <v>5230</v>
      </c>
      <c r="B49" s="3" t="s">
        <v>44</v>
      </c>
      <c r="C49" s="5">
        <v>300</v>
      </c>
      <c r="D49" s="5">
        <v>300</v>
      </c>
      <c r="E49" s="5">
        <v>250</v>
      </c>
      <c r="F49" s="5">
        <f t="shared" si="0"/>
        <v>-50</v>
      </c>
    </row>
    <row r="50" spans="1:7" x14ac:dyDescent="0.25">
      <c r="A50" s="3">
        <v>5260</v>
      </c>
      <c r="B50" s="3" t="s">
        <v>45</v>
      </c>
      <c r="C50" s="5">
        <v>0</v>
      </c>
      <c r="D50" s="5">
        <v>0</v>
      </c>
      <c r="E50" s="5">
        <v>0</v>
      </c>
      <c r="F50" s="5">
        <f t="shared" si="0"/>
        <v>0</v>
      </c>
    </row>
    <row r="51" spans="1:7" x14ac:dyDescent="0.25">
      <c r="A51" s="3">
        <v>5310</v>
      </c>
      <c r="B51" s="3" t="s">
        <v>46</v>
      </c>
      <c r="C51" s="2">
        <f t="shared" ref="C51:E51" si="10">SUM(C52:C55)</f>
        <v>25687.980000000003</v>
      </c>
      <c r="D51" s="5">
        <v>25687.980000000003</v>
      </c>
      <c r="E51" s="2">
        <f t="shared" si="10"/>
        <v>26345.329999999998</v>
      </c>
      <c r="F51" s="5">
        <f t="shared" si="0"/>
        <v>657.34999999999491</v>
      </c>
    </row>
    <row r="52" spans="1:7" x14ac:dyDescent="0.25">
      <c r="A52" s="3"/>
      <c r="B52" s="3" t="s">
        <v>219</v>
      </c>
      <c r="C52" s="5">
        <v>19978.72</v>
      </c>
      <c r="D52" s="5">
        <v>19978.72</v>
      </c>
      <c r="E52" s="5">
        <v>21593.51</v>
      </c>
      <c r="F52" s="5">
        <f t="shared" si="0"/>
        <v>1614.7899999999972</v>
      </c>
      <c r="G52" s="3" t="s">
        <v>223</v>
      </c>
    </row>
    <row r="53" spans="1:7" x14ac:dyDescent="0.25">
      <c r="A53" s="3"/>
      <c r="B53" s="3" t="s">
        <v>47</v>
      </c>
      <c r="C53" s="5">
        <v>3109.26</v>
      </c>
      <c r="D53" s="5">
        <v>3109.26</v>
      </c>
      <c r="E53" s="5">
        <v>3401.82</v>
      </c>
      <c r="F53" s="5">
        <f t="shared" si="0"/>
        <v>292.55999999999995</v>
      </c>
      <c r="G53" s="3" t="s">
        <v>224</v>
      </c>
    </row>
    <row r="54" spans="1:7" ht="24.75" x14ac:dyDescent="0.25">
      <c r="A54" s="3"/>
      <c r="B54" s="3" t="s">
        <v>194</v>
      </c>
      <c r="C54" s="5">
        <v>1100</v>
      </c>
      <c r="D54" s="5">
        <v>1100</v>
      </c>
      <c r="E54" s="5">
        <v>1100</v>
      </c>
      <c r="F54" s="5">
        <f t="shared" si="0"/>
        <v>0</v>
      </c>
      <c r="G54" s="3" t="s">
        <v>220</v>
      </c>
    </row>
    <row r="55" spans="1:7" x14ac:dyDescent="0.25">
      <c r="B55" s="3" t="s">
        <v>48</v>
      </c>
      <c r="C55" s="5">
        <v>1500</v>
      </c>
      <c r="D55" s="5">
        <v>1500</v>
      </c>
      <c r="E55" s="5">
        <v>250</v>
      </c>
      <c r="F55" s="5">
        <f t="shared" si="0"/>
        <v>-1250</v>
      </c>
    </row>
    <row r="56" spans="1:7" ht="24.75" x14ac:dyDescent="0.25">
      <c r="A56" s="8">
        <v>5320</v>
      </c>
      <c r="B56" s="3" t="s">
        <v>49</v>
      </c>
      <c r="C56" s="1">
        <f t="shared" ref="C56" si="11">SUM(C57:C62)</f>
        <v>42549</v>
      </c>
      <c r="D56" s="5">
        <v>42549</v>
      </c>
      <c r="E56" s="1">
        <f>SUM(E57:E62)</f>
        <v>45919.58</v>
      </c>
      <c r="F56" s="5">
        <f t="shared" si="0"/>
        <v>3370.5800000000017</v>
      </c>
    </row>
    <row r="57" spans="1:7" ht="24.75" x14ac:dyDescent="0.25">
      <c r="B57" s="3" t="s">
        <v>225</v>
      </c>
      <c r="C57" s="5">
        <v>23753</v>
      </c>
      <c r="D57" s="5">
        <v>23753</v>
      </c>
      <c r="E57" s="5">
        <v>24466</v>
      </c>
      <c r="F57" s="5">
        <f t="shared" si="0"/>
        <v>713</v>
      </c>
    </row>
    <row r="58" spans="1:7" x14ac:dyDescent="0.25">
      <c r="A58" s="3"/>
      <c r="B58" s="3" t="s">
        <v>50</v>
      </c>
      <c r="C58" s="5">
        <v>8000</v>
      </c>
      <c r="D58" s="5">
        <v>8000</v>
      </c>
      <c r="E58" s="5">
        <v>8595</v>
      </c>
      <c r="F58" s="5">
        <f t="shared" si="0"/>
        <v>595</v>
      </c>
    </row>
    <row r="59" spans="1:7" x14ac:dyDescent="0.25">
      <c r="B59" s="3" t="s">
        <v>51</v>
      </c>
      <c r="C59" s="5">
        <v>0</v>
      </c>
      <c r="D59" s="5">
        <v>0</v>
      </c>
      <c r="E59" s="5">
        <v>0</v>
      </c>
      <c r="F59" s="5">
        <f t="shared" si="0"/>
        <v>0</v>
      </c>
    </row>
    <row r="60" spans="1:7" x14ac:dyDescent="0.25">
      <c r="B60" s="3" t="s">
        <v>52</v>
      </c>
      <c r="C60" s="5">
        <v>10746</v>
      </c>
      <c r="D60" s="5">
        <v>10746</v>
      </c>
      <c r="E60" s="5">
        <v>10746</v>
      </c>
      <c r="F60" s="5">
        <f t="shared" si="0"/>
        <v>0</v>
      </c>
    </row>
    <row r="61" spans="1:7" ht="24.75" x14ac:dyDescent="0.25">
      <c r="B61" s="3" t="s">
        <v>53</v>
      </c>
      <c r="C61" s="5">
        <v>50</v>
      </c>
      <c r="D61" s="5">
        <v>50</v>
      </c>
      <c r="E61" s="5">
        <v>2112.58</v>
      </c>
      <c r="F61" s="5">
        <f t="shared" si="0"/>
        <v>2062.58</v>
      </c>
      <c r="G61" s="3" t="s">
        <v>252</v>
      </c>
    </row>
    <row r="62" spans="1:7" x14ac:dyDescent="0.25">
      <c r="B62" s="3" t="s">
        <v>54</v>
      </c>
      <c r="C62" s="5">
        <v>0</v>
      </c>
      <c r="D62" s="5">
        <v>0</v>
      </c>
      <c r="E62" s="5">
        <v>0</v>
      </c>
      <c r="F62" s="5">
        <f t="shared" si="0"/>
        <v>0</v>
      </c>
      <c r="G62" s="3" t="s">
        <v>221</v>
      </c>
    </row>
    <row r="64" spans="1:7" x14ac:dyDescent="0.25">
      <c r="B64" s="3" t="s">
        <v>55</v>
      </c>
      <c r="C64" s="6">
        <f t="shared" ref="C64:E64" si="12">C48+C49+C50+C51+C56</f>
        <v>334720.98</v>
      </c>
      <c r="D64" s="6">
        <f t="shared" si="12"/>
        <v>334720.98</v>
      </c>
      <c r="E64" s="6">
        <f t="shared" si="12"/>
        <v>338698.91000000003</v>
      </c>
      <c r="F64" s="5">
        <f t="shared" si="0"/>
        <v>3977.9300000000512</v>
      </c>
    </row>
    <row r="66" spans="1:7" x14ac:dyDescent="0.25">
      <c r="B66" s="3" t="s">
        <v>56</v>
      </c>
    </row>
    <row r="68" spans="1:7" x14ac:dyDescent="0.25">
      <c r="A68" s="8">
        <v>5510</v>
      </c>
      <c r="B68" s="3" t="s">
        <v>57</v>
      </c>
      <c r="C68" s="5">
        <v>17437.400000000001</v>
      </c>
      <c r="D68" s="5">
        <v>17437.400000000001</v>
      </c>
      <c r="E68" s="5">
        <v>17611.77</v>
      </c>
      <c r="F68" s="5">
        <f t="shared" si="0"/>
        <v>174.36999999999898</v>
      </c>
      <c r="G68" s="3" t="s">
        <v>213</v>
      </c>
    </row>
    <row r="70" spans="1:7" x14ac:dyDescent="0.25">
      <c r="B70" s="3" t="s">
        <v>58</v>
      </c>
      <c r="C70" s="6">
        <f t="shared" ref="C70:E70" si="13">SUM(C68:C68)</f>
        <v>17437.400000000001</v>
      </c>
      <c r="D70" s="6">
        <f t="shared" si="13"/>
        <v>17437.400000000001</v>
      </c>
      <c r="E70" s="6">
        <f t="shared" si="13"/>
        <v>17611.77</v>
      </c>
      <c r="F70" s="5">
        <f t="shared" ref="F70:F129" si="14">E70-D70</f>
        <v>174.36999999999898</v>
      </c>
    </row>
    <row r="71" spans="1:7" x14ac:dyDescent="0.25">
      <c r="A71" s="3"/>
    </row>
    <row r="72" spans="1:7" x14ac:dyDescent="0.25">
      <c r="A72" s="3"/>
      <c r="B72" s="3" t="s">
        <v>59</v>
      </c>
    </row>
    <row r="73" spans="1:7" x14ac:dyDescent="0.25">
      <c r="A73" s="3"/>
    </row>
    <row r="74" spans="1:7" x14ac:dyDescent="0.25">
      <c r="A74" s="3">
        <v>5530</v>
      </c>
      <c r="B74" s="3" t="s">
        <v>60</v>
      </c>
      <c r="C74" s="5">
        <v>85123</v>
      </c>
      <c r="D74" s="5">
        <v>85123</v>
      </c>
      <c r="E74" s="5">
        <v>89868</v>
      </c>
      <c r="F74" s="5">
        <f t="shared" si="14"/>
        <v>4745</v>
      </c>
    </row>
    <row r="75" spans="1:7" x14ac:dyDescent="0.25">
      <c r="A75" s="3">
        <v>5535</v>
      </c>
      <c r="B75" s="3" t="s">
        <v>61</v>
      </c>
      <c r="C75" s="5">
        <v>10000</v>
      </c>
      <c r="D75" s="5">
        <v>10000</v>
      </c>
      <c r="E75" s="5">
        <v>10000</v>
      </c>
      <c r="F75" s="5">
        <f t="shared" si="14"/>
        <v>0</v>
      </c>
    </row>
    <row r="76" spans="1:7" ht="24.75" x14ac:dyDescent="0.25">
      <c r="A76" s="3">
        <v>5540</v>
      </c>
      <c r="B76" s="3" t="s">
        <v>62</v>
      </c>
      <c r="C76" s="5">
        <v>52117</v>
      </c>
      <c r="D76" s="5">
        <v>52117</v>
      </c>
      <c r="E76" s="5">
        <v>53446</v>
      </c>
      <c r="F76" s="5">
        <f t="shared" si="14"/>
        <v>1329</v>
      </c>
    </row>
    <row r="77" spans="1:7" x14ac:dyDescent="0.25">
      <c r="A77" s="3">
        <v>5545</v>
      </c>
      <c r="B77" s="3" t="s">
        <v>63</v>
      </c>
      <c r="C77" s="5">
        <v>6516</v>
      </c>
      <c r="D77" s="5">
        <v>6516</v>
      </c>
      <c r="E77" s="5">
        <v>6250</v>
      </c>
      <c r="F77" s="5">
        <f t="shared" si="14"/>
        <v>-266</v>
      </c>
    </row>
    <row r="78" spans="1:7" ht="36.75" x14ac:dyDescent="0.25">
      <c r="A78" s="8">
        <v>5550</v>
      </c>
      <c r="B78" s="3" t="s">
        <v>64</v>
      </c>
      <c r="C78" s="5">
        <v>238299.08</v>
      </c>
      <c r="D78" s="5">
        <v>238299.08</v>
      </c>
      <c r="E78" s="5">
        <v>287144.31</v>
      </c>
      <c r="F78" s="5">
        <f t="shared" si="14"/>
        <v>48845.23000000001</v>
      </c>
      <c r="G78" s="3" t="s">
        <v>255</v>
      </c>
    </row>
    <row r="79" spans="1:7" ht="24.75" x14ac:dyDescent="0.25">
      <c r="A79" s="8">
        <v>5551</v>
      </c>
      <c r="B79" s="3" t="s">
        <v>65</v>
      </c>
      <c r="C79" s="1">
        <f>SUM(C80:C81)</f>
        <v>532807</v>
      </c>
      <c r="D79" s="1">
        <f t="shared" ref="D79:E79" si="15">SUM(D80:D81)</f>
        <v>532807</v>
      </c>
      <c r="E79" s="1">
        <f t="shared" si="15"/>
        <v>536045</v>
      </c>
      <c r="F79" s="5">
        <f t="shared" si="14"/>
        <v>3238</v>
      </c>
    </row>
    <row r="80" spans="1:7" x14ac:dyDescent="0.25">
      <c r="A80" s="3"/>
      <c r="B80" s="3" t="s">
        <v>66</v>
      </c>
      <c r="C80" s="5">
        <v>454255</v>
      </c>
      <c r="D80" s="5">
        <v>454255</v>
      </c>
      <c r="E80" s="5">
        <v>454255</v>
      </c>
      <c r="F80" s="5">
        <f t="shared" si="14"/>
        <v>0</v>
      </c>
    </row>
    <row r="81" spans="1:7" ht="48.75" x14ac:dyDescent="0.25">
      <c r="A81" s="3"/>
      <c r="B81" s="3" t="s">
        <v>197</v>
      </c>
      <c r="C81" s="5">
        <v>78552</v>
      </c>
      <c r="D81" s="5">
        <v>78552</v>
      </c>
      <c r="E81" s="5">
        <v>81790</v>
      </c>
      <c r="F81" s="5">
        <f t="shared" si="14"/>
        <v>3238</v>
      </c>
      <c r="G81" s="3" t="s">
        <v>236</v>
      </c>
    </row>
    <row r="82" spans="1:7" x14ac:dyDescent="0.25">
      <c r="A82" s="3">
        <v>5552</v>
      </c>
      <c r="B82" s="3" t="s">
        <v>67</v>
      </c>
      <c r="C82" s="5">
        <v>9990</v>
      </c>
      <c r="D82" s="5">
        <v>9990</v>
      </c>
      <c r="E82" s="5">
        <v>10515</v>
      </c>
      <c r="F82" s="5">
        <f t="shared" si="14"/>
        <v>525</v>
      </c>
    </row>
    <row r="83" spans="1:7" ht="24.75" x14ac:dyDescent="0.25">
      <c r="A83" s="3">
        <v>5555</v>
      </c>
      <c r="B83" s="3" t="s">
        <v>68</v>
      </c>
      <c r="C83" s="5">
        <v>25757</v>
      </c>
      <c r="D83" s="5">
        <v>25757</v>
      </c>
      <c r="E83" s="5">
        <v>27121</v>
      </c>
      <c r="F83" s="5">
        <f t="shared" si="14"/>
        <v>1364</v>
      </c>
    </row>
    <row r="84" spans="1:7" ht="36.75" x14ac:dyDescent="0.25">
      <c r="A84" s="3">
        <v>5560</v>
      </c>
      <c r="B84" s="3" t="s">
        <v>69</v>
      </c>
      <c r="C84" s="5">
        <v>102107</v>
      </c>
      <c r="D84" s="5">
        <v>102107</v>
      </c>
      <c r="E84" s="5">
        <v>107612</v>
      </c>
      <c r="F84" s="5">
        <f t="shared" si="14"/>
        <v>5505</v>
      </c>
    </row>
    <row r="85" spans="1:7" ht="24.75" x14ac:dyDescent="0.25">
      <c r="A85" s="3">
        <v>5565</v>
      </c>
      <c r="B85" s="3" t="s">
        <v>70</v>
      </c>
      <c r="C85" s="5">
        <v>81847</v>
      </c>
      <c r="D85" s="5">
        <v>81847</v>
      </c>
      <c r="E85" s="5">
        <v>83727</v>
      </c>
      <c r="F85" s="5">
        <f t="shared" si="14"/>
        <v>1880</v>
      </c>
    </row>
    <row r="86" spans="1:7" ht="24.75" x14ac:dyDescent="0.25">
      <c r="A86" s="3">
        <v>5570</v>
      </c>
      <c r="B86" s="3" t="s">
        <v>71</v>
      </c>
      <c r="C86" s="5">
        <v>5000</v>
      </c>
      <c r="D86" s="5">
        <v>5000</v>
      </c>
      <c r="E86" s="5">
        <v>8000</v>
      </c>
      <c r="F86" s="5">
        <f t="shared" si="14"/>
        <v>3000</v>
      </c>
    </row>
    <row r="87" spans="1:7" ht="24.75" x14ac:dyDescent="0.25">
      <c r="A87" s="3">
        <v>5575</v>
      </c>
      <c r="B87" s="3" t="s">
        <v>72</v>
      </c>
      <c r="C87" s="5">
        <v>127132</v>
      </c>
      <c r="D87" s="5">
        <v>127132</v>
      </c>
      <c r="E87" s="5">
        <v>141312</v>
      </c>
      <c r="F87" s="5">
        <f t="shared" si="14"/>
        <v>14180</v>
      </c>
    </row>
    <row r="88" spans="1:7" ht="24.75" x14ac:dyDescent="0.25">
      <c r="A88" s="3">
        <v>5580</v>
      </c>
      <c r="B88" s="3" t="s">
        <v>73</v>
      </c>
      <c r="C88" s="5">
        <f>637147.71+29848</f>
        <v>666995.71</v>
      </c>
      <c r="D88" s="5">
        <v>666995.71</v>
      </c>
      <c r="E88" s="5">
        <v>676128.76</v>
      </c>
      <c r="F88" s="5">
        <f t="shared" si="14"/>
        <v>9133.0500000000466</v>
      </c>
      <c r="G88" s="3" t="s">
        <v>242</v>
      </c>
    </row>
    <row r="89" spans="1:7" ht="48.75" x14ac:dyDescent="0.25">
      <c r="A89" s="3">
        <v>5585</v>
      </c>
      <c r="B89" s="3" t="s">
        <v>74</v>
      </c>
      <c r="C89" s="5">
        <f>C20-4256.41</f>
        <v>473289.54000000004</v>
      </c>
      <c r="D89" s="5">
        <v>485384.95</v>
      </c>
      <c r="E89" s="5">
        <v>487426.95</v>
      </c>
      <c r="F89" s="5">
        <f t="shared" si="14"/>
        <v>2042</v>
      </c>
      <c r="G89" s="3" t="s">
        <v>247</v>
      </c>
    </row>
    <row r="90" spans="1:7" ht="24.75" x14ac:dyDescent="0.25">
      <c r="A90" s="3">
        <v>5586</v>
      </c>
      <c r="B90" s="3" t="s">
        <v>75</v>
      </c>
      <c r="C90" s="5">
        <v>0</v>
      </c>
      <c r="D90" s="5">
        <v>0</v>
      </c>
      <c r="E90" s="5">
        <v>0</v>
      </c>
      <c r="F90" s="5">
        <f t="shared" si="14"/>
        <v>0</v>
      </c>
      <c r="G90" s="3" t="s">
        <v>21</v>
      </c>
    </row>
    <row r="91" spans="1:7" ht="24.75" x14ac:dyDescent="0.25">
      <c r="A91" s="3">
        <v>5587</v>
      </c>
      <c r="B91" s="3" t="s">
        <v>76</v>
      </c>
      <c r="C91" s="5">
        <v>0</v>
      </c>
      <c r="D91" s="5">
        <v>0</v>
      </c>
      <c r="E91" s="5">
        <v>0</v>
      </c>
      <c r="F91" s="5">
        <f t="shared" si="14"/>
        <v>0</v>
      </c>
      <c r="G91" s="3" t="s">
        <v>21</v>
      </c>
    </row>
    <row r="92" spans="1:7" ht="36.75" x14ac:dyDescent="0.25">
      <c r="A92" s="3">
        <v>5590</v>
      </c>
      <c r="B92" s="3" t="s">
        <v>77</v>
      </c>
      <c r="C92" s="1">
        <v>504750.28</v>
      </c>
      <c r="D92" s="5">
        <v>502964.28</v>
      </c>
      <c r="E92" s="5">
        <f>480004.28-10000</f>
        <v>470004.28</v>
      </c>
      <c r="F92" s="5">
        <f t="shared" si="14"/>
        <v>-32960</v>
      </c>
      <c r="G92" s="3" t="s">
        <v>249</v>
      </c>
    </row>
    <row r="93" spans="1:7" ht="48.75" x14ac:dyDescent="0.25">
      <c r="A93" s="8">
        <v>5591</v>
      </c>
      <c r="B93" s="3" t="s">
        <v>202</v>
      </c>
      <c r="C93" s="5">
        <f>11088+85674.97</f>
        <v>96762.97</v>
      </c>
      <c r="D93" s="5">
        <v>108555.68</v>
      </c>
      <c r="E93" s="5">
        <v>100467</v>
      </c>
      <c r="F93" s="5">
        <f t="shared" si="14"/>
        <v>-8088.679999999993</v>
      </c>
      <c r="G93" s="3" t="s">
        <v>227</v>
      </c>
    </row>
    <row r="94" spans="1:7" ht="24.75" x14ac:dyDescent="0.25">
      <c r="A94" s="8">
        <v>9161</v>
      </c>
      <c r="B94" s="3" t="s">
        <v>78</v>
      </c>
      <c r="C94" s="5">
        <v>0</v>
      </c>
      <c r="D94" s="5">
        <v>0</v>
      </c>
      <c r="E94" s="5">
        <v>0</v>
      </c>
      <c r="F94" s="5">
        <f t="shared" si="14"/>
        <v>0</v>
      </c>
      <c r="G94" s="3" t="s">
        <v>79</v>
      </c>
    </row>
    <row r="96" spans="1:7" x14ac:dyDescent="0.25">
      <c r="B96" s="3" t="s">
        <v>80</v>
      </c>
      <c r="C96" s="1">
        <f t="shared" ref="C96:E96" si="16">SUM(C74:C79)+SUM(C82:C94)</f>
        <v>3018493.58</v>
      </c>
      <c r="D96" s="1">
        <f t="shared" si="16"/>
        <v>3040595.7</v>
      </c>
      <c r="E96" s="1">
        <f t="shared" si="16"/>
        <v>3095067.3000000003</v>
      </c>
      <c r="F96" s="5">
        <f t="shared" si="14"/>
        <v>54471.600000000093</v>
      </c>
    </row>
    <row r="97" spans="1:7" x14ac:dyDescent="0.25">
      <c r="A97" s="3"/>
    </row>
    <row r="98" spans="1:7" x14ac:dyDescent="0.25">
      <c r="A98" s="3"/>
      <c r="B98" s="3" t="s">
        <v>81</v>
      </c>
    </row>
    <row r="100" spans="1:7" ht="36.75" x14ac:dyDescent="0.25">
      <c r="A100" s="8">
        <v>5710</v>
      </c>
      <c r="B100" s="3" t="s">
        <v>82</v>
      </c>
      <c r="C100" s="5">
        <v>183810.81</v>
      </c>
      <c r="D100" s="5">
        <v>188810.81</v>
      </c>
      <c r="E100" s="5">
        <f>185648.92+1875</f>
        <v>187523.92</v>
      </c>
      <c r="F100" s="5">
        <f t="shared" si="14"/>
        <v>-1286.8899999999849</v>
      </c>
      <c r="G100" s="3" t="s">
        <v>230</v>
      </c>
    </row>
    <row r="101" spans="1:7" x14ac:dyDescent="0.25">
      <c r="A101" s="8">
        <v>5740</v>
      </c>
      <c r="B101" s="3" t="s">
        <v>83</v>
      </c>
      <c r="C101" s="5">
        <v>9000</v>
      </c>
      <c r="D101" s="5">
        <v>9000</v>
      </c>
      <c r="E101" s="5">
        <v>9000</v>
      </c>
      <c r="F101" s="5">
        <f t="shared" si="14"/>
        <v>0</v>
      </c>
    </row>
    <row r="102" spans="1:7" x14ac:dyDescent="0.25">
      <c r="A102" s="8">
        <v>5750</v>
      </c>
      <c r="B102" s="3" t="s">
        <v>84</v>
      </c>
      <c r="C102" s="5">
        <v>1000</v>
      </c>
      <c r="D102" s="5">
        <v>1000</v>
      </c>
      <c r="E102" s="5">
        <v>1000</v>
      </c>
      <c r="F102" s="5">
        <f t="shared" si="14"/>
        <v>0</v>
      </c>
    </row>
    <row r="103" spans="1:7" ht="24.75" x14ac:dyDescent="0.25">
      <c r="A103" s="8">
        <v>5760</v>
      </c>
      <c r="B103" s="3" t="s">
        <v>85</v>
      </c>
      <c r="C103" s="5">
        <v>24000</v>
      </c>
      <c r="D103" s="5">
        <v>24000</v>
      </c>
      <c r="E103" s="5">
        <v>24000</v>
      </c>
      <c r="F103" s="5">
        <f t="shared" si="14"/>
        <v>0</v>
      </c>
    </row>
    <row r="104" spans="1:7" x14ac:dyDescent="0.25">
      <c r="A104" s="8">
        <v>5770</v>
      </c>
      <c r="B104" s="3" t="s">
        <v>86</v>
      </c>
      <c r="C104" s="5">
        <v>0</v>
      </c>
      <c r="D104" s="5">
        <v>0</v>
      </c>
      <c r="E104" s="5">
        <v>0</v>
      </c>
      <c r="F104" s="5">
        <f t="shared" si="14"/>
        <v>0</v>
      </c>
    </row>
    <row r="105" spans="1:7" x14ac:dyDescent="0.25">
      <c r="A105" s="3"/>
    </row>
    <row r="106" spans="1:7" x14ac:dyDescent="0.25">
      <c r="A106" s="3"/>
      <c r="B106" s="3" t="s">
        <v>87</v>
      </c>
      <c r="C106" s="7">
        <f t="shared" ref="C106:E106" si="17">SUM(C100:C104)</f>
        <v>217810.81</v>
      </c>
      <c r="D106" s="7">
        <f t="shared" si="17"/>
        <v>222810.81</v>
      </c>
      <c r="E106" s="7">
        <f t="shared" si="17"/>
        <v>221523.92</v>
      </c>
      <c r="F106" s="5">
        <f t="shared" si="14"/>
        <v>-1286.8899999999849</v>
      </c>
    </row>
    <row r="107" spans="1:7" x14ac:dyDescent="0.25">
      <c r="A107" s="3"/>
    </row>
    <row r="108" spans="1:7" x14ac:dyDescent="0.25">
      <c r="A108" s="3"/>
      <c r="B108" s="3" t="s">
        <v>88</v>
      </c>
    </row>
    <row r="109" spans="1:7" x14ac:dyDescent="0.25">
      <c r="A109" s="3"/>
    </row>
    <row r="110" spans="1:7" x14ac:dyDescent="0.25">
      <c r="A110" s="3">
        <v>6010</v>
      </c>
      <c r="B110" s="3" t="s">
        <v>89</v>
      </c>
      <c r="C110" s="5">
        <v>165174.95000000001</v>
      </c>
      <c r="D110" s="5">
        <v>165174.95000000001</v>
      </c>
      <c r="E110" s="5">
        <v>166826.69</v>
      </c>
      <c r="F110" s="5">
        <f t="shared" si="14"/>
        <v>1651.7399999999907</v>
      </c>
      <c r="G110" s="3" t="s">
        <v>213</v>
      </c>
    </row>
    <row r="111" spans="1:7" x14ac:dyDescent="0.25">
      <c r="A111" s="8">
        <v>6040</v>
      </c>
      <c r="B111" s="3" t="s">
        <v>90</v>
      </c>
      <c r="C111" s="5">
        <v>30000</v>
      </c>
      <c r="D111" s="5">
        <v>30000</v>
      </c>
      <c r="E111" s="5">
        <v>30000</v>
      </c>
      <c r="F111" s="5">
        <f t="shared" si="14"/>
        <v>0</v>
      </c>
      <c r="G111" s="11" t="s">
        <v>203</v>
      </c>
    </row>
    <row r="112" spans="1:7" x14ac:dyDescent="0.25">
      <c r="A112" s="8">
        <v>6050</v>
      </c>
      <c r="B112" s="3" t="s">
        <v>91</v>
      </c>
      <c r="C112" s="5">
        <v>18000</v>
      </c>
      <c r="D112" s="5">
        <v>18000</v>
      </c>
      <c r="E112" s="5">
        <v>18000</v>
      </c>
      <c r="F112" s="5">
        <f t="shared" si="14"/>
        <v>0</v>
      </c>
    </row>
    <row r="114" spans="1:7" x14ac:dyDescent="0.25">
      <c r="B114" s="3" t="s">
        <v>92</v>
      </c>
      <c r="C114" s="6">
        <f t="shared" ref="C114:E114" si="18">SUM(C110:C112)</f>
        <v>213174.95</v>
      </c>
      <c r="D114" s="6">
        <f t="shared" si="18"/>
        <v>213174.95</v>
      </c>
      <c r="E114" s="6">
        <f t="shared" si="18"/>
        <v>214826.69</v>
      </c>
      <c r="F114" s="5">
        <f t="shared" si="14"/>
        <v>1651.7399999999907</v>
      </c>
    </row>
    <row r="115" spans="1:7" x14ac:dyDescent="0.25">
      <c r="A115" s="3"/>
    </row>
    <row r="116" spans="1:7" x14ac:dyDescent="0.25">
      <c r="A116" s="3"/>
      <c r="B116" s="3" t="s">
        <v>93</v>
      </c>
    </row>
    <row r="117" spans="1:7" x14ac:dyDescent="0.25">
      <c r="A117" s="3"/>
    </row>
    <row r="118" spans="1:7" x14ac:dyDescent="0.25">
      <c r="A118" s="3">
        <v>6210</v>
      </c>
      <c r="B118" s="3" t="s">
        <v>94</v>
      </c>
      <c r="C118" s="5">
        <v>31644</v>
      </c>
      <c r="D118" s="5">
        <v>31644</v>
      </c>
      <c r="E118" s="5">
        <v>24000</v>
      </c>
      <c r="F118" s="5">
        <f t="shared" si="14"/>
        <v>-7644</v>
      </c>
      <c r="G118" s="3" t="s">
        <v>238</v>
      </c>
    </row>
    <row r="119" spans="1:7" ht="24.75" x14ac:dyDescent="0.25">
      <c r="A119" s="8">
        <v>6230</v>
      </c>
      <c r="B119" s="3" t="s">
        <v>95</v>
      </c>
      <c r="C119" s="5">
        <v>10000</v>
      </c>
      <c r="D119" s="5">
        <v>10000</v>
      </c>
      <c r="E119" s="5">
        <v>10000</v>
      </c>
      <c r="F119" s="5">
        <f t="shared" si="14"/>
        <v>0</v>
      </c>
    </row>
    <row r="120" spans="1:7" x14ac:dyDescent="0.25">
      <c r="B120" s="3" t="s">
        <v>96</v>
      </c>
      <c r="F120" s="5">
        <f t="shared" si="14"/>
        <v>0</v>
      </c>
    </row>
    <row r="121" spans="1:7" x14ac:dyDescent="0.25">
      <c r="A121" s="8">
        <v>6250</v>
      </c>
      <c r="B121" s="3" t="s">
        <v>97</v>
      </c>
      <c r="C121" s="5">
        <v>8831</v>
      </c>
      <c r="D121" s="5">
        <v>8468</v>
      </c>
      <c r="E121" s="5">
        <v>10781</v>
      </c>
      <c r="F121" s="5">
        <f t="shared" si="14"/>
        <v>2313</v>
      </c>
    </row>
    <row r="122" spans="1:7" x14ac:dyDescent="0.25">
      <c r="A122" s="8">
        <v>6260</v>
      </c>
      <c r="B122" s="3" t="s">
        <v>98</v>
      </c>
      <c r="C122" s="5">
        <v>56173</v>
      </c>
      <c r="D122" s="5">
        <v>53864</v>
      </c>
      <c r="E122" s="5">
        <v>54083</v>
      </c>
      <c r="F122" s="5">
        <f t="shared" si="14"/>
        <v>219</v>
      </c>
    </row>
    <row r="123" spans="1:7" x14ac:dyDescent="0.25">
      <c r="A123" s="3">
        <v>6270</v>
      </c>
      <c r="B123" s="3" t="s">
        <v>99</v>
      </c>
      <c r="C123" s="5">
        <v>82491</v>
      </c>
      <c r="D123" s="5">
        <v>79101</v>
      </c>
      <c r="E123" s="5">
        <v>83947</v>
      </c>
      <c r="F123" s="5">
        <f t="shared" si="14"/>
        <v>4846</v>
      </c>
    </row>
    <row r="124" spans="1:7" x14ac:dyDescent="0.25">
      <c r="A124" s="3">
        <v>6280</v>
      </c>
      <c r="B124" s="3" t="s">
        <v>100</v>
      </c>
      <c r="C124" s="5">
        <v>40518</v>
      </c>
      <c r="D124" s="5">
        <v>38853</v>
      </c>
      <c r="E124" s="5">
        <v>43736</v>
      </c>
      <c r="F124" s="5">
        <f t="shared" si="14"/>
        <v>4883</v>
      </c>
    </row>
    <row r="125" spans="1:7" x14ac:dyDescent="0.25">
      <c r="A125" s="8">
        <v>6290</v>
      </c>
      <c r="B125" s="3" t="s">
        <v>101</v>
      </c>
      <c r="C125" s="5">
        <v>69281</v>
      </c>
      <c r="D125" s="5">
        <v>66434</v>
      </c>
      <c r="E125" s="5">
        <v>68455</v>
      </c>
      <c r="F125" s="5">
        <f t="shared" si="14"/>
        <v>2021</v>
      </c>
    </row>
    <row r="126" spans="1:7" x14ac:dyDescent="0.25">
      <c r="A126" s="3">
        <v>6300</v>
      </c>
      <c r="B126" s="3" t="s">
        <v>102</v>
      </c>
      <c r="C126" s="5">
        <v>50351</v>
      </c>
      <c r="D126" s="5">
        <v>48282</v>
      </c>
      <c r="E126" s="5">
        <v>48933</v>
      </c>
      <c r="F126" s="5">
        <f t="shared" si="14"/>
        <v>651</v>
      </c>
    </row>
    <row r="127" spans="1:7" ht="24.75" x14ac:dyDescent="0.25">
      <c r="A127" s="3">
        <v>6340</v>
      </c>
      <c r="B127" s="3" t="s">
        <v>103</v>
      </c>
      <c r="C127" s="5">
        <v>84922</v>
      </c>
      <c r="D127" s="5">
        <v>84922</v>
      </c>
      <c r="E127" s="5">
        <v>80568</v>
      </c>
      <c r="F127" s="5">
        <f t="shared" si="14"/>
        <v>-4354</v>
      </c>
    </row>
    <row r="128" spans="1:7" x14ac:dyDescent="0.25">
      <c r="A128" s="3"/>
    </row>
    <row r="129" spans="1:7" x14ac:dyDescent="0.25">
      <c r="A129" s="3"/>
      <c r="B129" s="3" t="s">
        <v>104</v>
      </c>
      <c r="C129" s="7">
        <f t="shared" ref="C129:E129" si="19">SUM(C118:C127)</f>
        <v>434211</v>
      </c>
      <c r="D129" s="7">
        <f t="shared" si="19"/>
        <v>421568</v>
      </c>
      <c r="E129" s="7">
        <f t="shared" si="19"/>
        <v>424503</v>
      </c>
      <c r="F129" s="5">
        <f t="shared" si="14"/>
        <v>2935</v>
      </c>
    </row>
    <row r="130" spans="1:7" x14ac:dyDescent="0.25">
      <c r="A130" s="3"/>
    </row>
    <row r="131" spans="1:7" x14ac:dyDescent="0.25">
      <c r="A131" s="3"/>
    </row>
    <row r="132" spans="1:7" x14ac:dyDescent="0.25">
      <c r="A132" s="3"/>
      <c r="B132" s="3" t="s">
        <v>105</v>
      </c>
    </row>
    <row r="134" spans="1:7" x14ac:dyDescent="0.25">
      <c r="A134" s="8">
        <v>6610</v>
      </c>
      <c r="B134" s="3" t="s">
        <v>106</v>
      </c>
      <c r="C134" s="5">
        <v>2086</v>
      </c>
      <c r="D134" s="5">
        <v>2086</v>
      </c>
      <c r="E134" s="5">
        <v>2086</v>
      </c>
      <c r="F134" s="5">
        <f t="shared" ref="F134:F196" si="20">E134-D134</f>
        <v>0</v>
      </c>
      <c r="G134" s="3" t="s">
        <v>238</v>
      </c>
    </row>
    <row r="135" spans="1:7" x14ac:dyDescent="0.25">
      <c r="B135" s="3" t="s">
        <v>96</v>
      </c>
      <c r="F135" s="5">
        <f t="shared" si="20"/>
        <v>0</v>
      </c>
    </row>
    <row r="136" spans="1:7" x14ac:dyDescent="0.25">
      <c r="A136" s="8">
        <v>6640</v>
      </c>
      <c r="B136" s="3" t="s">
        <v>107</v>
      </c>
      <c r="C136" s="5">
        <v>252305</v>
      </c>
      <c r="D136" s="5">
        <v>252305</v>
      </c>
      <c r="E136" s="5">
        <v>260153</v>
      </c>
      <c r="F136" s="5">
        <f t="shared" si="20"/>
        <v>7848</v>
      </c>
    </row>
    <row r="137" spans="1:7" x14ac:dyDescent="0.25">
      <c r="A137" s="8">
        <v>6650</v>
      </c>
      <c r="B137" s="3" t="s">
        <v>108</v>
      </c>
      <c r="C137" s="5">
        <v>22567</v>
      </c>
      <c r="D137" s="5">
        <v>22567</v>
      </c>
      <c r="E137" s="5">
        <v>29698</v>
      </c>
      <c r="F137" s="5">
        <f t="shared" si="20"/>
        <v>7131</v>
      </c>
    </row>
    <row r="138" spans="1:7" x14ac:dyDescent="0.25">
      <c r="A138" s="8">
        <v>6660</v>
      </c>
      <c r="B138" s="3" t="s">
        <v>109</v>
      </c>
      <c r="C138" s="5">
        <v>20169</v>
      </c>
      <c r="D138" s="5">
        <v>20169</v>
      </c>
      <c r="E138" s="5">
        <v>20844</v>
      </c>
      <c r="F138" s="5">
        <f t="shared" si="20"/>
        <v>675</v>
      </c>
    </row>
    <row r="139" spans="1:7" x14ac:dyDescent="0.25">
      <c r="A139" s="3">
        <v>6670</v>
      </c>
      <c r="B139" s="3" t="s">
        <v>110</v>
      </c>
      <c r="C139" s="5">
        <v>77976</v>
      </c>
      <c r="D139" s="5">
        <v>77976</v>
      </c>
      <c r="E139" s="5">
        <v>80052</v>
      </c>
      <c r="F139" s="5">
        <f t="shared" si="20"/>
        <v>2076</v>
      </c>
    </row>
    <row r="140" spans="1:7" x14ac:dyDescent="0.25">
      <c r="A140" s="8">
        <v>6680</v>
      </c>
      <c r="B140" s="3" t="s">
        <v>111</v>
      </c>
      <c r="C140" s="5">
        <v>64717</v>
      </c>
      <c r="D140" s="5">
        <v>64717</v>
      </c>
      <c r="E140" s="5">
        <v>69250</v>
      </c>
      <c r="F140" s="5">
        <f t="shared" si="20"/>
        <v>4533</v>
      </c>
    </row>
    <row r="141" spans="1:7" x14ac:dyDescent="0.25">
      <c r="A141" s="3">
        <v>6690</v>
      </c>
      <c r="B141" s="3" t="s">
        <v>112</v>
      </c>
      <c r="C141" s="5">
        <v>229673</v>
      </c>
      <c r="D141" s="5">
        <v>229673</v>
      </c>
      <c r="E141" s="5">
        <v>233528</v>
      </c>
      <c r="F141" s="5">
        <f t="shared" si="20"/>
        <v>3855</v>
      </c>
    </row>
    <row r="142" spans="1:7" x14ac:dyDescent="0.25">
      <c r="A142" s="3">
        <v>6691</v>
      </c>
      <c r="B142" s="3" t="s">
        <v>113</v>
      </c>
      <c r="C142" s="5">
        <v>14707</v>
      </c>
      <c r="D142" s="5">
        <v>14707</v>
      </c>
      <c r="E142" s="5">
        <v>15573</v>
      </c>
      <c r="F142" s="5">
        <f t="shared" si="20"/>
        <v>866</v>
      </c>
    </row>
    <row r="143" spans="1:7" x14ac:dyDescent="0.25">
      <c r="A143" s="3">
        <v>6692</v>
      </c>
      <c r="B143" s="3" t="s">
        <v>114</v>
      </c>
      <c r="C143" s="5">
        <v>101366</v>
      </c>
      <c r="D143" s="5">
        <v>101366</v>
      </c>
      <c r="E143" s="5">
        <v>91260</v>
      </c>
      <c r="F143" s="5">
        <f t="shared" si="20"/>
        <v>-10106</v>
      </c>
    </row>
    <row r="144" spans="1:7" x14ac:dyDescent="0.25">
      <c r="A144" s="3">
        <v>6693</v>
      </c>
      <c r="B144" s="3" t="s">
        <v>115</v>
      </c>
      <c r="C144" s="5">
        <v>69324</v>
      </c>
      <c r="D144" s="5">
        <v>69324</v>
      </c>
      <c r="E144" s="5">
        <v>73312</v>
      </c>
      <c r="F144" s="5">
        <f t="shared" si="20"/>
        <v>3988</v>
      </c>
    </row>
    <row r="145" spans="1:6" ht="24.75" x14ac:dyDescent="0.25">
      <c r="A145" s="3">
        <v>6698</v>
      </c>
      <c r="B145" s="3" t="s">
        <v>116</v>
      </c>
      <c r="C145" s="5">
        <v>47443</v>
      </c>
      <c r="D145" s="5">
        <v>47443</v>
      </c>
      <c r="E145" s="5">
        <v>52657</v>
      </c>
      <c r="F145" s="5">
        <f t="shared" si="20"/>
        <v>5214</v>
      </c>
    </row>
    <row r="146" spans="1:6" x14ac:dyDescent="0.25">
      <c r="A146" s="3">
        <v>6699</v>
      </c>
      <c r="B146" s="3" t="s">
        <v>117</v>
      </c>
      <c r="C146" s="5">
        <v>46965</v>
      </c>
      <c r="D146" s="5">
        <v>46965</v>
      </c>
      <c r="E146" s="5">
        <v>47008</v>
      </c>
      <c r="F146" s="5">
        <f t="shared" si="20"/>
        <v>43</v>
      </c>
    </row>
    <row r="147" spans="1:6" ht="24.75" x14ac:dyDescent="0.25">
      <c r="A147" s="3">
        <v>6700</v>
      </c>
      <c r="B147" s="3" t="s">
        <v>118</v>
      </c>
      <c r="C147" s="5">
        <v>20000</v>
      </c>
      <c r="D147" s="5">
        <v>20000</v>
      </c>
      <c r="E147" s="5">
        <v>20000</v>
      </c>
      <c r="F147" s="5">
        <f t="shared" si="20"/>
        <v>0</v>
      </c>
    </row>
    <row r="148" spans="1:6" x14ac:dyDescent="0.25">
      <c r="A148" s="3"/>
    </row>
    <row r="149" spans="1:6" x14ac:dyDescent="0.25">
      <c r="A149" s="3"/>
      <c r="B149" s="3" t="s">
        <v>119</v>
      </c>
      <c r="C149" s="7">
        <f t="shared" ref="C149:E149" si="21">SUM(C134:C147)</f>
        <v>969298</v>
      </c>
      <c r="D149" s="7">
        <f t="shared" si="21"/>
        <v>969298</v>
      </c>
      <c r="E149" s="7">
        <f t="shared" si="21"/>
        <v>995421</v>
      </c>
      <c r="F149" s="5">
        <f t="shared" si="20"/>
        <v>26123</v>
      </c>
    </row>
    <row r="150" spans="1:6" x14ac:dyDescent="0.25">
      <c r="A150" s="3"/>
    </row>
    <row r="151" spans="1:6" x14ac:dyDescent="0.25">
      <c r="A151" s="3"/>
      <c r="B151" s="3" t="s">
        <v>120</v>
      </c>
    </row>
    <row r="152" spans="1:6" x14ac:dyDescent="0.25">
      <c r="A152" s="3"/>
    </row>
    <row r="153" spans="1:6" ht="24.75" x14ac:dyDescent="0.25">
      <c r="A153" s="3">
        <v>7010</v>
      </c>
      <c r="B153" s="3" t="s">
        <v>121</v>
      </c>
      <c r="C153" s="5">
        <v>15000</v>
      </c>
      <c r="D153" s="5">
        <v>15000</v>
      </c>
      <c r="E153" s="5">
        <v>15000</v>
      </c>
      <c r="F153" s="5">
        <f t="shared" si="20"/>
        <v>0</v>
      </c>
    </row>
    <row r="154" spans="1:6" x14ac:dyDescent="0.25">
      <c r="A154" s="8">
        <v>7030</v>
      </c>
      <c r="B154" s="3" t="s">
        <v>122</v>
      </c>
      <c r="C154" s="5">
        <v>2000</v>
      </c>
      <c r="D154" s="5">
        <v>2000</v>
      </c>
      <c r="E154" s="5">
        <v>2000</v>
      </c>
      <c r="F154" s="5">
        <f t="shared" si="20"/>
        <v>0</v>
      </c>
    </row>
    <row r="155" spans="1:6" x14ac:dyDescent="0.25">
      <c r="A155" s="8">
        <v>7050</v>
      </c>
      <c r="B155" s="3" t="s">
        <v>123</v>
      </c>
      <c r="C155" s="5">
        <v>3000</v>
      </c>
      <c r="D155" s="5">
        <v>3000</v>
      </c>
      <c r="E155" s="5">
        <v>3000</v>
      </c>
      <c r="F155" s="5">
        <f t="shared" si="20"/>
        <v>0</v>
      </c>
    </row>
    <row r="156" spans="1:6" ht="24.75" x14ac:dyDescent="0.25">
      <c r="A156" s="8">
        <v>7070</v>
      </c>
      <c r="B156" s="3" t="s">
        <v>124</v>
      </c>
      <c r="C156" s="5">
        <v>21000</v>
      </c>
      <c r="D156" s="5">
        <v>21000</v>
      </c>
      <c r="E156" s="5">
        <v>21000</v>
      </c>
      <c r="F156" s="5">
        <f t="shared" si="20"/>
        <v>0</v>
      </c>
    </row>
    <row r="157" spans="1:6" x14ac:dyDescent="0.25">
      <c r="A157" s="8">
        <v>7090</v>
      </c>
      <c r="B157" s="3" t="s">
        <v>125</v>
      </c>
      <c r="C157" s="5">
        <v>1500</v>
      </c>
      <c r="D157" s="5">
        <v>1500</v>
      </c>
      <c r="E157" s="5">
        <v>1500</v>
      </c>
      <c r="F157" s="5">
        <f t="shared" si="20"/>
        <v>0</v>
      </c>
    </row>
    <row r="158" spans="1:6" x14ac:dyDescent="0.25">
      <c r="A158" s="3"/>
      <c r="F158" s="5">
        <f t="shared" si="20"/>
        <v>0</v>
      </c>
    </row>
    <row r="159" spans="1:6" x14ac:dyDescent="0.25">
      <c r="A159" s="3"/>
      <c r="B159" s="3" t="s">
        <v>126</v>
      </c>
      <c r="C159" s="7">
        <f t="shared" ref="C159:E159" si="22">SUM(C153:C157)</f>
        <v>42500</v>
      </c>
      <c r="D159" s="7">
        <f t="shared" si="22"/>
        <v>42500</v>
      </c>
      <c r="E159" s="7">
        <f t="shared" si="22"/>
        <v>42500</v>
      </c>
      <c r="F159" s="5">
        <f t="shared" si="20"/>
        <v>0</v>
      </c>
    </row>
    <row r="160" spans="1:6" x14ac:dyDescent="0.25">
      <c r="A160" s="3"/>
    </row>
    <row r="161" spans="1:7" x14ac:dyDescent="0.25">
      <c r="A161" s="3"/>
      <c r="B161" s="3" t="s">
        <v>127</v>
      </c>
    </row>
    <row r="162" spans="1:7" x14ac:dyDescent="0.25">
      <c r="A162" s="3"/>
    </row>
    <row r="163" spans="1:7" x14ac:dyDescent="0.25">
      <c r="A163" s="3">
        <v>7210</v>
      </c>
      <c r="B163" s="3" t="s">
        <v>128</v>
      </c>
      <c r="C163" s="5">
        <v>95000</v>
      </c>
      <c r="D163" s="5">
        <v>95000</v>
      </c>
      <c r="E163" s="5">
        <v>93500</v>
      </c>
      <c r="F163" s="5">
        <f t="shared" si="20"/>
        <v>-1500</v>
      </c>
    </row>
    <row r="164" spans="1:7" ht="36.75" x14ac:dyDescent="0.25">
      <c r="A164" s="8">
        <v>7220</v>
      </c>
      <c r="B164" s="3" t="s">
        <v>129</v>
      </c>
      <c r="C164" s="5">
        <v>1033368.94</v>
      </c>
      <c r="D164" s="5">
        <v>1028368.94</v>
      </c>
      <c r="E164" s="5">
        <v>1034719.96</v>
      </c>
      <c r="F164" s="5">
        <f t="shared" si="20"/>
        <v>6351.0200000000186</v>
      </c>
      <c r="G164" s="3" t="s">
        <v>235</v>
      </c>
    </row>
    <row r="165" spans="1:7" ht="24.75" x14ac:dyDescent="0.25">
      <c r="A165" s="8">
        <v>7260</v>
      </c>
      <c r="B165" s="3" t="s">
        <v>130</v>
      </c>
      <c r="C165" s="5">
        <v>73500</v>
      </c>
      <c r="D165" s="5">
        <v>73500</v>
      </c>
      <c r="E165" s="5">
        <v>80000</v>
      </c>
      <c r="F165" s="5">
        <f t="shared" si="20"/>
        <v>6500</v>
      </c>
    </row>
    <row r="166" spans="1:7" x14ac:dyDescent="0.25">
      <c r="A166" s="8">
        <v>7270</v>
      </c>
      <c r="B166" s="3" t="s">
        <v>131</v>
      </c>
      <c r="C166" s="5">
        <v>8500</v>
      </c>
      <c r="D166" s="5">
        <v>8500</v>
      </c>
      <c r="E166" s="5">
        <v>8000</v>
      </c>
      <c r="F166" s="5">
        <f t="shared" si="20"/>
        <v>-500</v>
      </c>
    </row>
    <row r="167" spans="1:7" x14ac:dyDescent="0.25">
      <c r="A167" s="8">
        <v>7280</v>
      </c>
      <c r="B167" s="3" t="s">
        <v>132</v>
      </c>
      <c r="C167" s="5">
        <v>30000</v>
      </c>
      <c r="D167" s="5">
        <v>30000</v>
      </c>
      <c r="E167" s="5">
        <v>31000</v>
      </c>
      <c r="F167" s="5">
        <f t="shared" si="20"/>
        <v>1000</v>
      </c>
    </row>
    <row r="168" spans="1:7" x14ac:dyDescent="0.25">
      <c r="A168" s="3">
        <v>7290</v>
      </c>
      <c r="B168" s="3" t="s">
        <v>133</v>
      </c>
      <c r="C168" s="5">
        <v>40500</v>
      </c>
      <c r="D168" s="5">
        <v>40500</v>
      </c>
      <c r="E168" s="5">
        <v>42000</v>
      </c>
      <c r="F168" s="5">
        <f t="shared" si="20"/>
        <v>1500</v>
      </c>
    </row>
    <row r="169" spans="1:7" x14ac:dyDescent="0.25">
      <c r="A169" s="3">
        <v>7295</v>
      </c>
      <c r="B169" s="3" t="s">
        <v>134</v>
      </c>
      <c r="C169" s="5">
        <v>184000</v>
      </c>
      <c r="D169" s="5">
        <v>184000</v>
      </c>
      <c r="E169" s="5">
        <v>184500</v>
      </c>
      <c r="F169" s="5">
        <f t="shared" si="20"/>
        <v>500</v>
      </c>
    </row>
    <row r="170" spans="1:7" x14ac:dyDescent="0.25">
      <c r="A170" s="3"/>
    </row>
    <row r="171" spans="1:7" x14ac:dyDescent="0.25">
      <c r="A171" s="3"/>
      <c r="B171" s="3" t="s">
        <v>135</v>
      </c>
      <c r="C171" s="7">
        <f t="shared" ref="C171:E171" si="23">SUM(C163:C169)</f>
        <v>1464868.94</v>
      </c>
      <c r="D171" s="7">
        <f t="shared" si="23"/>
        <v>1459868.94</v>
      </c>
      <c r="E171" s="7">
        <f t="shared" si="23"/>
        <v>1473719.96</v>
      </c>
      <c r="F171" s="5">
        <f t="shared" si="20"/>
        <v>13851.020000000019</v>
      </c>
    </row>
    <row r="172" spans="1:7" x14ac:dyDescent="0.25">
      <c r="A172" s="3"/>
    </row>
    <row r="173" spans="1:7" x14ac:dyDescent="0.25">
      <c r="A173" s="3"/>
      <c r="B173" s="3" t="s">
        <v>136</v>
      </c>
    </row>
    <row r="174" spans="1:7" x14ac:dyDescent="0.25">
      <c r="A174" s="3"/>
    </row>
    <row r="175" spans="1:7" x14ac:dyDescent="0.25">
      <c r="A175" s="3">
        <v>7430</v>
      </c>
      <c r="B175" s="3" t="s">
        <v>195</v>
      </c>
      <c r="C175" s="5">
        <v>31275</v>
      </c>
      <c r="D175" s="5">
        <v>31275</v>
      </c>
      <c r="E175" s="5">
        <v>31275</v>
      </c>
      <c r="F175" s="5">
        <f t="shared" si="20"/>
        <v>0</v>
      </c>
    </row>
    <row r="176" spans="1:7" x14ac:dyDescent="0.25">
      <c r="A176" s="3">
        <v>7440</v>
      </c>
      <c r="B176" s="3" t="s">
        <v>137</v>
      </c>
      <c r="C176" s="5">
        <v>0</v>
      </c>
      <c r="D176" s="5">
        <v>0</v>
      </c>
      <c r="E176" s="5">
        <v>0</v>
      </c>
      <c r="F176" s="5">
        <f t="shared" si="20"/>
        <v>0</v>
      </c>
      <c r="G176" s="3" t="s">
        <v>196</v>
      </c>
    </row>
    <row r="177" spans="1:7" x14ac:dyDescent="0.25">
      <c r="A177" s="8">
        <v>7450</v>
      </c>
      <c r="B177" s="3" t="s">
        <v>138</v>
      </c>
      <c r="C177" s="5">
        <v>4100</v>
      </c>
      <c r="D177" s="5">
        <v>4100</v>
      </c>
      <c r="E177" s="5">
        <v>4100</v>
      </c>
      <c r="F177" s="5">
        <f t="shared" si="20"/>
        <v>0</v>
      </c>
    </row>
    <row r="178" spans="1:7" x14ac:dyDescent="0.25">
      <c r="A178" s="8">
        <v>7460</v>
      </c>
      <c r="B178" s="3" t="s">
        <v>139</v>
      </c>
      <c r="C178" s="5">
        <v>0</v>
      </c>
      <c r="D178" s="5">
        <v>0</v>
      </c>
      <c r="E178" s="5">
        <v>0</v>
      </c>
      <c r="F178" s="5">
        <f t="shared" si="20"/>
        <v>0</v>
      </c>
    </row>
    <row r="179" spans="1:7" x14ac:dyDescent="0.25">
      <c r="A179" s="8">
        <v>7470</v>
      </c>
      <c r="B179" s="3" t="s">
        <v>140</v>
      </c>
      <c r="C179" s="5">
        <v>4500</v>
      </c>
      <c r="D179" s="5">
        <v>4500</v>
      </c>
      <c r="E179" s="5">
        <v>4500</v>
      </c>
      <c r="F179" s="5">
        <f t="shared" si="20"/>
        <v>0</v>
      </c>
    </row>
    <row r="180" spans="1:7" ht="24.75" x14ac:dyDescent="0.25">
      <c r="A180" s="8">
        <v>7475</v>
      </c>
      <c r="B180" s="3" t="s">
        <v>141</v>
      </c>
      <c r="C180" s="5">
        <v>12000</v>
      </c>
      <c r="D180" s="5">
        <v>12000</v>
      </c>
      <c r="E180" s="5">
        <v>12000</v>
      </c>
      <c r="F180" s="5">
        <f t="shared" si="20"/>
        <v>0</v>
      </c>
      <c r="G180" s="3" t="s">
        <v>214</v>
      </c>
    </row>
    <row r="181" spans="1:7" x14ac:dyDescent="0.25">
      <c r="A181" s="3"/>
    </row>
    <row r="182" spans="1:7" x14ac:dyDescent="0.25">
      <c r="A182" s="3"/>
      <c r="B182" s="3" t="s">
        <v>142</v>
      </c>
      <c r="C182" s="2">
        <f>SUM(C174:C180)</f>
        <v>51875</v>
      </c>
      <c r="D182" s="2">
        <f>SUM(D174:D180)</f>
        <v>51875</v>
      </c>
      <c r="E182" s="2">
        <f>SUM(E174:E180)</f>
        <v>51875</v>
      </c>
      <c r="F182" s="5">
        <f t="shared" si="20"/>
        <v>0</v>
      </c>
    </row>
    <row r="183" spans="1:7" x14ac:dyDescent="0.25">
      <c r="A183" s="3"/>
    </row>
    <row r="184" spans="1:7" x14ac:dyDescent="0.25">
      <c r="A184" s="3"/>
      <c r="B184" s="3" t="s">
        <v>143</v>
      </c>
    </row>
    <row r="185" spans="1:7" x14ac:dyDescent="0.25">
      <c r="A185" s="3"/>
    </row>
    <row r="186" spans="1:7" x14ac:dyDescent="0.25">
      <c r="A186" s="3">
        <v>7610</v>
      </c>
      <c r="B186" s="3" t="s">
        <v>144</v>
      </c>
      <c r="C186" s="5">
        <v>225363.72</v>
      </c>
      <c r="D186" s="5">
        <v>225363.72</v>
      </c>
      <c r="E186" s="5">
        <f>227617.36+5602.55</f>
        <v>233219.90999999997</v>
      </c>
      <c r="F186" s="5">
        <f t="shared" si="20"/>
        <v>7856.1899999999732</v>
      </c>
      <c r="G186" s="3" t="s">
        <v>250</v>
      </c>
    </row>
    <row r="187" spans="1:7" x14ac:dyDescent="0.25">
      <c r="A187" s="8">
        <v>7650</v>
      </c>
      <c r="B187" s="3" t="s">
        <v>145</v>
      </c>
      <c r="C187" s="1">
        <f t="shared" ref="C187:E187" si="24">SUM(C188:C192)</f>
        <v>218394.52</v>
      </c>
      <c r="D187" s="5">
        <v>218394.52</v>
      </c>
      <c r="E187" s="1">
        <f t="shared" si="24"/>
        <v>221723</v>
      </c>
      <c r="F187" s="5">
        <f t="shared" si="20"/>
        <v>3328.4800000000105</v>
      </c>
    </row>
    <row r="188" spans="1:7" x14ac:dyDescent="0.25">
      <c r="A188" s="8">
        <v>7646</v>
      </c>
      <c r="B188" s="3" t="s">
        <v>146</v>
      </c>
      <c r="C188" s="5">
        <v>404.52</v>
      </c>
      <c r="D188" s="5">
        <v>0</v>
      </c>
      <c r="E188" s="5">
        <v>0</v>
      </c>
      <c r="F188" s="5">
        <f t="shared" si="20"/>
        <v>0</v>
      </c>
    </row>
    <row r="189" spans="1:7" ht="48.75" x14ac:dyDescent="0.25">
      <c r="A189" s="8">
        <v>7651</v>
      </c>
      <c r="B189" s="3" t="s">
        <v>147</v>
      </c>
      <c r="C189" s="5">
        <v>188060</v>
      </c>
      <c r="D189" s="5">
        <v>188060</v>
      </c>
      <c r="E189" s="5">
        <v>194987</v>
      </c>
      <c r="F189" s="5">
        <f t="shared" si="20"/>
        <v>6927</v>
      </c>
      <c r="G189" s="3" t="s">
        <v>209</v>
      </c>
    </row>
    <row r="190" spans="1:7" x14ac:dyDescent="0.25">
      <c r="A190" s="8">
        <v>7652</v>
      </c>
      <c r="B190" s="3" t="s">
        <v>148</v>
      </c>
      <c r="C190" s="5">
        <v>18000</v>
      </c>
      <c r="D190" s="5">
        <v>18000</v>
      </c>
      <c r="E190" s="5">
        <v>16200</v>
      </c>
      <c r="F190" s="5">
        <f t="shared" si="20"/>
        <v>-1800</v>
      </c>
      <c r="G190" s="3" t="s">
        <v>149</v>
      </c>
    </row>
    <row r="191" spans="1:7" ht="24.75" x14ac:dyDescent="0.25">
      <c r="A191" s="3">
        <v>7653</v>
      </c>
      <c r="B191" s="3" t="s">
        <v>150</v>
      </c>
      <c r="C191" s="5">
        <v>11080</v>
      </c>
      <c r="D191" s="5">
        <v>11080</v>
      </c>
      <c r="E191" s="5">
        <v>9736</v>
      </c>
      <c r="F191" s="5">
        <f t="shared" si="20"/>
        <v>-1344</v>
      </c>
      <c r="G191" s="3" t="s">
        <v>208</v>
      </c>
    </row>
    <row r="192" spans="1:7" x14ac:dyDescent="0.25">
      <c r="A192" s="8">
        <v>7654</v>
      </c>
      <c r="B192" s="3" t="s">
        <v>151</v>
      </c>
      <c r="C192" s="5">
        <v>850</v>
      </c>
      <c r="D192" s="5">
        <v>2000</v>
      </c>
      <c r="E192" s="5">
        <v>800</v>
      </c>
      <c r="F192" s="5">
        <f t="shared" si="20"/>
        <v>-1200</v>
      </c>
    </row>
    <row r="193" spans="1:7" x14ac:dyDescent="0.25">
      <c r="A193" s="3">
        <v>7655</v>
      </c>
      <c r="B193" s="3" t="s">
        <v>152</v>
      </c>
      <c r="C193" s="2">
        <f>SUM(C194:C195)</f>
        <v>4000</v>
      </c>
      <c r="D193" s="5">
        <v>4000</v>
      </c>
      <c r="E193" s="2">
        <f>SUM(E194:E195)</f>
        <v>4500</v>
      </c>
      <c r="F193" s="5">
        <f t="shared" si="20"/>
        <v>500</v>
      </c>
    </row>
    <row r="194" spans="1:7" x14ac:dyDescent="0.25">
      <c r="A194" s="3">
        <v>7656</v>
      </c>
      <c r="B194" s="3" t="s">
        <v>153</v>
      </c>
      <c r="C194" s="5">
        <v>4000</v>
      </c>
      <c r="D194" s="5">
        <v>4000</v>
      </c>
      <c r="E194" s="5">
        <v>4500</v>
      </c>
      <c r="F194" s="5">
        <f t="shared" si="20"/>
        <v>500</v>
      </c>
    </row>
    <row r="195" spans="1:7" x14ac:dyDescent="0.25">
      <c r="A195" s="3">
        <v>7657</v>
      </c>
      <c r="B195" s="3" t="s">
        <v>154</v>
      </c>
      <c r="D195" s="5">
        <v>0</v>
      </c>
      <c r="E195" s="5">
        <v>0</v>
      </c>
      <c r="F195" s="5">
        <f t="shared" si="20"/>
        <v>0</v>
      </c>
    </row>
    <row r="196" spans="1:7" x14ac:dyDescent="0.25">
      <c r="A196" s="3">
        <v>7666</v>
      </c>
      <c r="B196" s="3" t="s">
        <v>155</v>
      </c>
      <c r="C196" s="5">
        <v>0</v>
      </c>
      <c r="D196" s="5">
        <v>0</v>
      </c>
      <c r="E196" s="5">
        <v>0</v>
      </c>
      <c r="F196" s="5">
        <f t="shared" si="20"/>
        <v>0</v>
      </c>
    </row>
    <row r="197" spans="1:7" x14ac:dyDescent="0.25">
      <c r="A197" s="3">
        <v>7670</v>
      </c>
      <c r="B197" s="3" t="s">
        <v>156</v>
      </c>
      <c r="C197" s="2">
        <f t="shared" ref="C197:E197" si="25">SUM(C198:C199)</f>
        <v>12900</v>
      </c>
      <c r="D197" s="5">
        <v>12900</v>
      </c>
      <c r="E197" s="2">
        <f t="shared" si="25"/>
        <v>12700</v>
      </c>
      <c r="F197" s="5">
        <f t="shared" ref="F197:F241" si="26">E197-D197</f>
        <v>-200</v>
      </c>
    </row>
    <row r="198" spans="1:7" x14ac:dyDescent="0.25">
      <c r="A198" s="3">
        <v>7672</v>
      </c>
      <c r="B198" s="3" t="s">
        <v>157</v>
      </c>
      <c r="C198" s="5">
        <v>9900</v>
      </c>
      <c r="D198" s="5">
        <v>9900</v>
      </c>
      <c r="E198" s="5">
        <v>9700</v>
      </c>
      <c r="F198" s="5">
        <f t="shared" si="26"/>
        <v>-200</v>
      </c>
    </row>
    <row r="199" spans="1:7" ht="24.75" x14ac:dyDescent="0.25">
      <c r="A199" s="3">
        <v>7673</v>
      </c>
      <c r="B199" s="3" t="s">
        <v>158</v>
      </c>
      <c r="C199" s="5">
        <v>3000</v>
      </c>
      <c r="D199" s="5">
        <v>3000</v>
      </c>
      <c r="E199" s="5">
        <v>3000</v>
      </c>
      <c r="F199" s="5">
        <f t="shared" si="26"/>
        <v>0</v>
      </c>
      <c r="G199" s="3" t="s">
        <v>192</v>
      </c>
    </row>
    <row r="200" spans="1:7" x14ac:dyDescent="0.25">
      <c r="A200" s="3">
        <v>7680</v>
      </c>
      <c r="B200" s="3" t="s">
        <v>159</v>
      </c>
      <c r="C200" s="5">
        <v>2000</v>
      </c>
      <c r="D200" s="5">
        <v>2000</v>
      </c>
      <c r="E200" s="5">
        <v>1700</v>
      </c>
      <c r="F200" s="5">
        <f t="shared" si="26"/>
        <v>-300</v>
      </c>
    </row>
    <row r="201" spans="1:7" x14ac:dyDescent="0.25">
      <c r="A201" s="3">
        <v>7681</v>
      </c>
      <c r="B201" s="3" t="s">
        <v>160</v>
      </c>
      <c r="D201" s="5">
        <v>0</v>
      </c>
      <c r="F201" s="5">
        <f t="shared" si="26"/>
        <v>0</v>
      </c>
    </row>
    <row r="202" spans="1:7" x14ac:dyDescent="0.25">
      <c r="A202" s="3">
        <v>7682</v>
      </c>
      <c r="B202" s="3" t="s">
        <v>161</v>
      </c>
      <c r="D202" s="5">
        <v>0</v>
      </c>
      <c r="F202" s="5">
        <f t="shared" si="26"/>
        <v>0</v>
      </c>
    </row>
    <row r="203" spans="1:7" ht="24.75" x14ac:dyDescent="0.25">
      <c r="A203" s="3">
        <v>7690</v>
      </c>
      <c r="B203" s="3" t="s">
        <v>162</v>
      </c>
      <c r="C203" s="5">
        <v>5000</v>
      </c>
      <c r="D203" s="5">
        <v>5000</v>
      </c>
      <c r="E203" s="5">
        <v>6000</v>
      </c>
      <c r="F203" s="5">
        <f t="shared" si="26"/>
        <v>1000</v>
      </c>
    </row>
    <row r="204" spans="1:7" x14ac:dyDescent="0.25">
      <c r="A204" s="3">
        <v>7700</v>
      </c>
      <c r="B204" s="3" t="s">
        <v>163</v>
      </c>
      <c r="C204" s="2">
        <f t="shared" ref="C204:E204" si="27">SUM(C205:C208)</f>
        <v>615722.89999999991</v>
      </c>
      <c r="D204" s="5">
        <v>615722.89999999991</v>
      </c>
      <c r="E204" s="2">
        <f t="shared" si="27"/>
        <v>603370.52</v>
      </c>
      <c r="F204" s="5">
        <f t="shared" si="26"/>
        <v>-12352.379999999888</v>
      </c>
      <c r="G204" s="3" t="s">
        <v>215</v>
      </c>
    </row>
    <row r="205" spans="1:7" ht="48.75" x14ac:dyDescent="0.25">
      <c r="A205" s="3">
        <v>7701</v>
      </c>
      <c r="B205" s="3" t="s">
        <v>164</v>
      </c>
      <c r="C205" s="5">
        <f>546889.58+5979.94+6804</f>
        <v>559673.5199999999</v>
      </c>
      <c r="D205" s="5">
        <v>559673.5199999999</v>
      </c>
      <c r="E205" s="5">
        <f>552445.03+7668.39-5602.55</f>
        <v>554510.87</v>
      </c>
      <c r="F205" s="5">
        <f t="shared" si="26"/>
        <v>-5162.6499999999069</v>
      </c>
      <c r="G205" s="3" t="s">
        <v>251</v>
      </c>
    </row>
    <row r="206" spans="1:7" ht="24.75" x14ac:dyDescent="0.25">
      <c r="A206" s="3">
        <v>7702</v>
      </c>
      <c r="B206" s="3" t="s">
        <v>165</v>
      </c>
      <c r="C206" s="5">
        <f>9630.54+285.06</f>
        <v>9915.6</v>
      </c>
      <c r="D206" s="5">
        <v>0</v>
      </c>
      <c r="E206" s="5">
        <v>0</v>
      </c>
      <c r="F206" s="5">
        <f t="shared" si="26"/>
        <v>0</v>
      </c>
      <c r="G206" s="3" t="s">
        <v>216</v>
      </c>
    </row>
    <row r="207" spans="1:7" x14ac:dyDescent="0.25">
      <c r="A207" s="3">
        <v>7703</v>
      </c>
      <c r="B207" s="3" t="s">
        <v>166</v>
      </c>
      <c r="C207" s="5">
        <f>36543.31+430.2</f>
        <v>36973.509999999995</v>
      </c>
      <c r="D207" s="5">
        <v>36973.509999999995</v>
      </c>
      <c r="E207" s="5">
        <v>39750.129999999997</v>
      </c>
      <c r="F207" s="5">
        <f t="shared" si="26"/>
        <v>2776.6200000000026</v>
      </c>
    </row>
    <row r="208" spans="1:7" x14ac:dyDescent="0.25">
      <c r="A208" s="3">
        <v>7704</v>
      </c>
      <c r="B208" s="3" t="s">
        <v>167</v>
      </c>
      <c r="C208" s="5">
        <f>9114.67+45.6</f>
        <v>9160.27</v>
      </c>
      <c r="D208" s="5">
        <v>9160.27</v>
      </c>
      <c r="E208" s="5">
        <v>9109.52</v>
      </c>
      <c r="F208" s="5">
        <f t="shared" si="26"/>
        <v>-50.75</v>
      </c>
    </row>
    <row r="209" spans="1:7" x14ac:dyDescent="0.25">
      <c r="A209" s="3">
        <v>7710</v>
      </c>
      <c r="B209" s="3" t="s">
        <v>168</v>
      </c>
      <c r="C209" s="5">
        <f>175042.18+2029.66</f>
        <v>177071.84</v>
      </c>
      <c r="D209" s="5">
        <v>177071.84</v>
      </c>
      <c r="E209" s="5">
        <v>174773.58</v>
      </c>
      <c r="F209" s="5">
        <f t="shared" si="26"/>
        <v>-2298.2600000000093</v>
      </c>
      <c r="G209" s="3" t="s">
        <v>217</v>
      </c>
    </row>
    <row r="210" spans="1:7" ht="24.75" x14ac:dyDescent="0.25">
      <c r="A210" s="3">
        <v>7720</v>
      </c>
      <c r="B210" s="3" t="s">
        <v>169</v>
      </c>
      <c r="C210" s="5">
        <f>191296.1+2283.37</f>
        <v>193579.47</v>
      </c>
      <c r="D210" s="5">
        <v>193579.47</v>
      </c>
      <c r="E210" s="5">
        <v>196620.28</v>
      </c>
      <c r="F210" s="5">
        <f t="shared" si="26"/>
        <v>3040.8099999999977</v>
      </c>
    </row>
    <row r="211" spans="1:7" ht="24.75" x14ac:dyDescent="0.25">
      <c r="A211" s="3">
        <v>7730</v>
      </c>
      <c r="B211" s="3" t="s">
        <v>170</v>
      </c>
      <c r="C211" s="5">
        <v>10000</v>
      </c>
      <c r="D211" s="5">
        <v>19000</v>
      </c>
      <c r="E211" s="5">
        <v>19000</v>
      </c>
      <c r="F211" s="5">
        <f t="shared" si="26"/>
        <v>0</v>
      </c>
      <c r="G211" s="3" t="s">
        <v>229</v>
      </c>
    </row>
    <row r="212" spans="1:7" x14ac:dyDescent="0.25">
      <c r="A212" s="3">
        <v>7735</v>
      </c>
      <c r="B212" s="3" t="s">
        <v>171</v>
      </c>
      <c r="C212" s="5">
        <v>5000</v>
      </c>
      <c r="D212" s="5">
        <v>4196.99</v>
      </c>
      <c r="E212" s="5">
        <v>5000</v>
      </c>
      <c r="F212" s="5">
        <f t="shared" si="26"/>
        <v>803.01000000000022</v>
      </c>
      <c r="G212" s="3" t="s">
        <v>228</v>
      </c>
    </row>
    <row r="213" spans="1:7" x14ac:dyDescent="0.25">
      <c r="A213" s="3">
        <v>7740</v>
      </c>
      <c r="B213" s="3" t="s">
        <v>172</v>
      </c>
      <c r="C213" s="5">
        <v>18000</v>
      </c>
      <c r="D213" s="5">
        <v>18000</v>
      </c>
      <c r="E213" s="5">
        <v>18000</v>
      </c>
      <c r="F213" s="5">
        <f t="shared" si="26"/>
        <v>0</v>
      </c>
    </row>
    <row r="214" spans="1:7" x14ac:dyDescent="0.25">
      <c r="A214" s="3">
        <v>7745</v>
      </c>
      <c r="B214" s="3" t="s">
        <v>191</v>
      </c>
      <c r="C214" s="5">
        <v>2000</v>
      </c>
      <c r="D214" s="5">
        <v>2000</v>
      </c>
      <c r="E214" s="5">
        <v>2000</v>
      </c>
      <c r="F214" s="5">
        <f t="shared" si="26"/>
        <v>0</v>
      </c>
    </row>
    <row r="215" spans="1:7" x14ac:dyDescent="0.25">
      <c r="A215" s="3">
        <v>7750</v>
      </c>
      <c r="B215" s="3" t="s">
        <v>173</v>
      </c>
      <c r="C215" s="5">
        <v>8000</v>
      </c>
      <c r="D215" s="5">
        <v>8000</v>
      </c>
      <c r="E215" s="5">
        <v>8000</v>
      </c>
      <c r="F215" s="5">
        <f t="shared" si="26"/>
        <v>0</v>
      </c>
    </row>
    <row r="216" spans="1:7" ht="24.75" x14ac:dyDescent="0.25">
      <c r="A216" s="3">
        <v>7751</v>
      </c>
      <c r="B216" s="3" t="s">
        <v>174</v>
      </c>
      <c r="C216" s="5">
        <v>900</v>
      </c>
      <c r="D216" s="5">
        <v>900</v>
      </c>
      <c r="E216" s="5">
        <v>950</v>
      </c>
      <c r="F216" s="5">
        <f t="shared" si="26"/>
        <v>50</v>
      </c>
    </row>
    <row r="217" spans="1:7" ht="60.75" x14ac:dyDescent="0.25">
      <c r="A217" s="3">
        <v>7752</v>
      </c>
      <c r="B217" s="3" t="s">
        <v>199</v>
      </c>
      <c r="C217" s="5">
        <v>20000</v>
      </c>
      <c r="D217" s="5">
        <v>20000</v>
      </c>
      <c r="E217" s="5">
        <v>20000</v>
      </c>
      <c r="F217" s="5">
        <f t="shared" si="26"/>
        <v>0</v>
      </c>
      <c r="G217" s="3" t="s">
        <v>256</v>
      </c>
    </row>
    <row r="218" spans="1:7" ht="24.75" x14ac:dyDescent="0.25">
      <c r="A218" s="3">
        <v>7760</v>
      </c>
      <c r="B218" s="3" t="s">
        <v>200</v>
      </c>
      <c r="C218" s="5">
        <v>2000</v>
      </c>
      <c r="D218" s="5">
        <v>2000</v>
      </c>
      <c r="E218" s="5">
        <v>2000</v>
      </c>
      <c r="F218" s="5">
        <f t="shared" si="26"/>
        <v>0</v>
      </c>
    </row>
    <row r="219" spans="1:7" ht="24.75" x14ac:dyDescent="0.25">
      <c r="A219" s="3">
        <v>7771</v>
      </c>
      <c r="B219" s="3" t="s">
        <v>175</v>
      </c>
      <c r="C219" s="5">
        <v>9180</v>
      </c>
      <c r="D219" s="5">
        <v>9180</v>
      </c>
      <c r="E219" s="5">
        <v>9300</v>
      </c>
      <c r="F219" s="5">
        <f t="shared" si="26"/>
        <v>120</v>
      </c>
    </row>
    <row r="220" spans="1:7" ht="48.75" x14ac:dyDescent="0.25">
      <c r="A220" s="3">
        <v>8010</v>
      </c>
      <c r="B220" s="3" t="s">
        <v>260</v>
      </c>
      <c r="C220" s="5">
        <v>841660.18</v>
      </c>
      <c r="D220" s="5">
        <v>933029.57</v>
      </c>
      <c r="E220" s="5">
        <f>933029.57-31141.15-34180.27-10000</f>
        <v>857708.14999999991</v>
      </c>
      <c r="F220" s="5">
        <f t="shared" si="26"/>
        <v>-75321.420000000042</v>
      </c>
      <c r="G220" s="3" t="s">
        <v>245</v>
      </c>
    </row>
    <row r="221" spans="1:7" x14ac:dyDescent="0.25">
      <c r="A221" s="3">
        <v>8011</v>
      </c>
      <c r="B221" s="3" t="s">
        <v>176</v>
      </c>
      <c r="C221" s="5">
        <v>2000</v>
      </c>
      <c r="D221" s="5">
        <v>2000</v>
      </c>
      <c r="E221" s="5">
        <v>1500</v>
      </c>
      <c r="F221" s="5">
        <f t="shared" si="26"/>
        <v>-500</v>
      </c>
    </row>
    <row r="222" spans="1:7" ht="36.75" x14ac:dyDescent="0.25">
      <c r="A222" s="3">
        <v>8015</v>
      </c>
      <c r="B222" s="3" t="s">
        <v>177</v>
      </c>
      <c r="C222" s="5">
        <v>5200</v>
      </c>
      <c r="D222" s="5">
        <v>5200</v>
      </c>
      <c r="E222" s="5">
        <v>5000</v>
      </c>
      <c r="F222" s="5">
        <f t="shared" si="26"/>
        <v>-200</v>
      </c>
      <c r="G222" s="3" t="s">
        <v>193</v>
      </c>
    </row>
    <row r="223" spans="1:7" x14ac:dyDescent="0.25">
      <c r="A223" s="3"/>
    </row>
    <row r="224" spans="1:7" x14ac:dyDescent="0.25">
      <c r="A224" s="3"/>
      <c r="B224" s="3" t="s">
        <v>178</v>
      </c>
      <c r="C224" s="2">
        <f>C186+C187+C193+C197+C200+C203+C204+SUM(C209:C222)</f>
        <v>2377972.63</v>
      </c>
      <c r="D224" s="2">
        <f>D186+D187+D193+D197+D200+D203+D204+SUM(D209:D222)</f>
        <v>2477539.0099999998</v>
      </c>
      <c r="E224" s="2">
        <f>E186+E187+E193+E196+E197+E200+E203+E204+SUM(E209:E222)</f>
        <v>2403065.4399999995</v>
      </c>
      <c r="F224" s="5">
        <f t="shared" si="26"/>
        <v>-74473.570000000298</v>
      </c>
    </row>
    <row r="225" spans="1:7" x14ac:dyDescent="0.25">
      <c r="A225" s="3"/>
    </row>
    <row r="226" spans="1:7" x14ac:dyDescent="0.25">
      <c r="A226" s="3"/>
      <c r="B226" s="3" t="s">
        <v>179</v>
      </c>
    </row>
    <row r="227" spans="1:7" x14ac:dyDescent="0.25">
      <c r="A227" s="3"/>
    </row>
    <row r="228" spans="1:7" x14ac:dyDescent="0.25">
      <c r="A228" s="8">
        <v>9103</v>
      </c>
      <c r="B228" s="3" t="s">
        <v>180</v>
      </c>
      <c r="C228" s="5">
        <v>42900</v>
      </c>
      <c r="D228" s="5">
        <v>42900</v>
      </c>
      <c r="E228" s="5">
        <v>43000</v>
      </c>
      <c r="F228" s="5">
        <f t="shared" si="26"/>
        <v>100</v>
      </c>
      <c r="G228" s="3" t="s">
        <v>239</v>
      </c>
    </row>
    <row r="229" spans="1:7" x14ac:dyDescent="0.25">
      <c r="A229" s="8">
        <v>9114</v>
      </c>
      <c r="B229" s="3" t="s">
        <v>181</v>
      </c>
      <c r="C229" s="5">
        <v>75000</v>
      </c>
      <c r="D229" s="5">
        <v>75000</v>
      </c>
      <c r="E229" s="5">
        <v>75000</v>
      </c>
      <c r="F229" s="5">
        <f t="shared" si="26"/>
        <v>0</v>
      </c>
    </row>
    <row r="230" spans="1:7" x14ac:dyDescent="0.25">
      <c r="A230" s="8">
        <v>9121</v>
      </c>
      <c r="B230" s="3" t="s">
        <v>206</v>
      </c>
      <c r="D230" s="5">
        <v>0</v>
      </c>
      <c r="F230" s="5">
        <f t="shared" si="26"/>
        <v>0</v>
      </c>
    </row>
    <row r="231" spans="1:7" ht="24.75" x14ac:dyDescent="0.25">
      <c r="A231" s="8">
        <v>9141</v>
      </c>
      <c r="B231" s="3" t="s">
        <v>182</v>
      </c>
      <c r="C231" s="5">
        <v>0</v>
      </c>
      <c r="D231" s="5">
        <v>0</v>
      </c>
      <c r="E231" s="5">
        <v>0</v>
      </c>
      <c r="F231" s="5">
        <f t="shared" si="26"/>
        <v>0</v>
      </c>
    </row>
    <row r="232" spans="1:7" ht="24.75" x14ac:dyDescent="0.25">
      <c r="A232" s="8">
        <v>9171</v>
      </c>
      <c r="B232" s="3" t="s">
        <v>183</v>
      </c>
      <c r="C232" s="5">
        <v>241586</v>
      </c>
      <c r="D232" s="5">
        <v>235988</v>
      </c>
      <c r="E232" s="5">
        <v>273555</v>
      </c>
      <c r="F232" s="5">
        <f t="shared" si="26"/>
        <v>37567</v>
      </c>
      <c r="G232" s="3" t="s">
        <v>233</v>
      </c>
    </row>
    <row r="234" spans="1:7" x14ac:dyDescent="0.25">
      <c r="A234" s="3"/>
      <c r="B234" s="3" t="s">
        <v>184</v>
      </c>
      <c r="C234" s="4">
        <f t="shared" ref="C234:E234" si="28">SUM(C228:C232)</f>
        <v>359486</v>
      </c>
      <c r="D234" s="4">
        <f t="shared" si="28"/>
        <v>353888</v>
      </c>
      <c r="E234" s="4">
        <f t="shared" si="28"/>
        <v>391555</v>
      </c>
      <c r="F234" s="5">
        <f t="shared" si="26"/>
        <v>37667</v>
      </c>
    </row>
    <row r="236" spans="1:7" ht="24.75" x14ac:dyDescent="0.25">
      <c r="B236" s="3" t="s">
        <v>185</v>
      </c>
      <c r="C236" s="6">
        <f t="shared" ref="C236:E236" si="29">C64+C96+C70+C106+C114+C129+C149+C159+C171+C182+C224+C234-C89-C92-C90-C91-C220</f>
        <v>7682149.290000001</v>
      </c>
      <c r="D236" s="6">
        <f t="shared" si="29"/>
        <v>7683897.9900000002</v>
      </c>
      <c r="E236" s="6">
        <f t="shared" si="29"/>
        <v>7855228.6099999994</v>
      </c>
      <c r="F236" s="5">
        <f t="shared" si="26"/>
        <v>171330.61999999918</v>
      </c>
      <c r="G236" s="3" t="s">
        <v>222</v>
      </c>
    </row>
    <row r="237" spans="1:7" ht="24.75" x14ac:dyDescent="0.25">
      <c r="A237" s="3"/>
      <c r="B237" s="3" t="s">
        <v>257</v>
      </c>
      <c r="C237" s="7">
        <f t="shared" ref="C237:E237" si="30">C92+C89+C90+C91+C220</f>
        <v>1819700</v>
      </c>
      <c r="D237" s="7">
        <f t="shared" si="30"/>
        <v>1921378.7999999998</v>
      </c>
      <c r="E237" s="7">
        <f t="shared" si="30"/>
        <v>1815139.38</v>
      </c>
      <c r="F237" s="5">
        <f t="shared" si="26"/>
        <v>-106239.41999999993</v>
      </c>
      <c r="G237" s="3" t="s">
        <v>258</v>
      </c>
    </row>
    <row r="238" spans="1:7" x14ac:dyDescent="0.25">
      <c r="A238" s="3"/>
      <c r="B238" s="3" t="s">
        <v>186</v>
      </c>
      <c r="C238" s="7">
        <f t="shared" ref="C238" si="31">SUM(C236:C237)</f>
        <v>9501849.290000001</v>
      </c>
      <c r="D238" s="7">
        <f t="shared" ref="D238" si="32">SUM(D236:D237)</f>
        <v>9605276.7899999991</v>
      </c>
      <c r="E238" s="7">
        <f t="shared" ref="E238" si="33">SUM(E236:E237)</f>
        <v>9670367.9899999984</v>
      </c>
      <c r="F238" s="5">
        <f t="shared" si="26"/>
        <v>65091.199999999255</v>
      </c>
    </row>
    <row r="239" spans="1:7" x14ac:dyDescent="0.25">
      <c r="A239" s="3"/>
    </row>
    <row r="240" spans="1:7" ht="36.75" x14ac:dyDescent="0.25">
      <c r="A240" s="3"/>
      <c r="B240" s="3" t="s">
        <v>187</v>
      </c>
      <c r="C240" s="7">
        <f t="shared" ref="C240:E240" si="34">C41-C238</f>
        <v>-7644.0000000018626</v>
      </c>
      <c r="D240" s="7">
        <f t="shared" si="34"/>
        <v>0</v>
      </c>
      <c r="E240" s="7">
        <f t="shared" si="34"/>
        <v>0</v>
      </c>
      <c r="F240" s="5">
        <f t="shared" si="26"/>
        <v>0</v>
      </c>
    </row>
    <row r="241" spans="2:7" ht="24.75" x14ac:dyDescent="0.25">
      <c r="B241" s="3" t="s">
        <v>188</v>
      </c>
      <c r="C241" s="6">
        <f t="shared" ref="C241:E241" si="35">C39-C236</f>
        <v>-11900.410000002012</v>
      </c>
      <c r="D241" s="6">
        <f t="shared" si="35"/>
        <v>0</v>
      </c>
      <c r="E241" s="6">
        <f t="shared" si="35"/>
        <v>-20918</v>
      </c>
      <c r="F241" s="5">
        <f t="shared" si="26"/>
        <v>-20918</v>
      </c>
      <c r="G241" s="12"/>
    </row>
    <row r="242" spans="2:7" x14ac:dyDescent="0.25">
      <c r="E242" s="5" t="s">
        <v>259</v>
      </c>
    </row>
    <row r="243" spans="2:7" x14ac:dyDescent="0.25">
      <c r="C243" s="1"/>
      <c r="D243" s="1"/>
      <c r="E243" s="5" t="s">
        <v>232</v>
      </c>
    </row>
    <row r="244" spans="2:7" x14ac:dyDescent="0.25">
      <c r="E244" s="5" t="s">
        <v>243</v>
      </c>
    </row>
  </sheetData>
  <printOptions gridLines="1"/>
  <pageMargins left="0.7" right="0.7" top="0.75" bottom="0.75" header="0.3" footer="0.3"/>
  <pageSetup paperSize="17" scale="90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defuser</dc:creator>
  <cp:lastModifiedBy>SCLS</cp:lastModifiedBy>
  <cp:lastPrinted>2016-05-09T20:03:26Z</cp:lastPrinted>
  <dcterms:created xsi:type="dcterms:W3CDTF">2015-04-30T20:01:59Z</dcterms:created>
  <dcterms:modified xsi:type="dcterms:W3CDTF">2016-09-15T19:45:05Z</dcterms:modified>
</cp:coreProperties>
</file>