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114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12" i="1"/>
  <c r="G8"/>
  <c r="F14"/>
  <c r="D12"/>
  <c r="G12" s="1"/>
  <c r="D11"/>
  <c r="G11" s="1"/>
  <c r="D10"/>
  <c r="G10"/>
  <c r="H10" s="1"/>
  <c r="D9"/>
  <c r="G9" s="1"/>
  <c r="D8"/>
  <c r="D7"/>
  <c r="G7" s="1"/>
  <c r="D6"/>
  <c r="G6" s="1"/>
  <c r="D5"/>
  <c r="G5" s="1"/>
  <c r="D4"/>
  <c r="G4" s="1"/>
  <c r="D3"/>
  <c r="G3" s="1"/>
  <c r="C14"/>
  <c r="B14"/>
  <c r="A14"/>
  <c r="A11"/>
  <c r="A10"/>
  <c r="A9"/>
  <c r="A8"/>
  <c r="A7"/>
  <c r="A6"/>
  <c r="A5"/>
  <c r="A4"/>
  <c r="A1"/>
  <c r="I10" l="1"/>
  <c r="E14"/>
  <c r="H4"/>
  <c r="I4"/>
  <c r="H6"/>
  <c r="I6"/>
  <c r="H11"/>
  <c r="I11"/>
  <c r="H5"/>
  <c r="I5"/>
  <c r="I7"/>
  <c r="H7"/>
  <c r="I12"/>
  <c r="H12"/>
  <c r="H9"/>
  <c r="I9"/>
  <c r="I8"/>
  <c r="H8"/>
  <c r="I3"/>
  <c r="H3"/>
  <c r="G14"/>
  <c r="H14" s="1"/>
  <c r="D14"/>
  <c r="I14" l="1"/>
</calcChain>
</file>

<file path=xl/comments1.xml><?xml version="1.0" encoding="utf-8"?>
<comments xmlns="http://schemas.openxmlformats.org/spreadsheetml/2006/main">
  <authors>
    <author>cbecker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cbecker:</t>
        </r>
        <r>
          <rPr>
            <sz val="8"/>
            <color indexed="81"/>
            <rFont val="Tahoma"/>
            <family val="2"/>
          </rPr>
          <t xml:space="preserve">
Operational Expenditures include all sources of income including village/city, county, gifts, grants, etc.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cbecker:</t>
        </r>
        <r>
          <rPr>
            <sz val="8"/>
            <color indexed="81"/>
            <rFont val="Tahoma"/>
            <family val="2"/>
          </rPr>
          <t xml:space="preserve">
The 2000 Dane County payment includes a payment for the use of their facilities. It also reimburses cross municipal use.</t>
        </r>
      </text>
    </comment>
  </commentList>
</comments>
</file>

<file path=xl/sharedStrings.xml><?xml version="1.0" encoding="utf-8"?>
<sst xmlns="http://schemas.openxmlformats.org/spreadsheetml/2006/main" count="16" uniqueCount="16">
  <si>
    <t>Cambria</t>
  </si>
  <si>
    <t>2011 Operational Expenditures*</t>
  </si>
  <si>
    <t>2011 Total Circulation</t>
  </si>
  <si>
    <t>2011 Expenditures divided by Circulation</t>
  </si>
  <si>
    <t>Columbia County Average 2011</t>
  </si>
  <si>
    <t xml:space="preserve">2011 Circulation to Columbia County </t>
  </si>
  <si>
    <t xml:space="preserve">85% Reimbursement to be paid in 2013 </t>
  </si>
  <si>
    <t>100% Reimbursement   to be paid in 2013</t>
  </si>
  <si>
    <r>
      <t xml:space="preserve">70% Reimbursement  </t>
    </r>
    <r>
      <rPr>
        <i/>
        <sz val="10"/>
        <color theme="1"/>
        <rFont val="Arial"/>
        <family val="2"/>
      </rPr>
      <t>(minimum level)</t>
    </r>
    <r>
      <rPr>
        <b/>
        <sz val="10"/>
        <color theme="1"/>
        <rFont val="Arial"/>
        <family val="2"/>
      </rPr>
      <t xml:space="preserve"> to be paid in 2013</t>
    </r>
  </si>
  <si>
    <r>
      <t xml:space="preserve">*Operational expenditures include all sources of income (village/city, county, gifts, grants, etc.) but </t>
    </r>
    <r>
      <rPr>
        <i/>
        <sz val="10"/>
        <rFont val="Arial"/>
        <family val="2"/>
      </rPr>
      <t>exclude</t>
    </r>
    <r>
      <rPr>
        <sz val="11"/>
        <color theme="1"/>
        <rFont val="Calibri"/>
        <family val="2"/>
        <scheme val="minor"/>
      </rPr>
      <t xml:space="preserve"> Federal funds. </t>
    </r>
  </si>
  <si>
    <t>** The Hutchinson Memorial Library in Randolph has territory located in both Columbia &amp; Dodge Counties.</t>
  </si>
  <si>
    <t>Calculations for Columbia County Library Funding:</t>
  </si>
  <si>
    <t>1)  Divide Operational Expenditures by Total Circulation (the resulting full decimal number is "behind the scenes" &amp; used to calculate totals)</t>
  </si>
  <si>
    <t>2)  Multiply this "Expenditures divided by Circulation" by the Library's  Circulation to Columbia County Residents w/o a Library</t>
  </si>
  <si>
    <t>3) 100% Reimbursement funding level then divided by 85% and 70% (70% - minimum level of funding mandated by Wisc. Statutes s.43.12)</t>
  </si>
  <si>
    <t>Denise Anton Wright / SCLS - 3/21/12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</si>
</sst>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.7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6" fillId="0" borderId="2" xfId="0" applyFont="1" applyBorder="1"/>
    <xf numFmtId="164" fontId="6" fillId="0" borderId="3" xfId="0" applyNumberFormat="1" applyFont="1" applyBorder="1"/>
    <xf numFmtId="3" fontId="6" fillId="0" borderId="3" xfId="0" applyNumberFormat="1" applyFont="1" applyBorder="1"/>
    <xf numFmtId="165" fontId="6" fillId="0" borderId="3" xfId="0" applyNumberFormat="1" applyFont="1" applyBorder="1"/>
    <xf numFmtId="164" fontId="6" fillId="0" borderId="3" xfId="0" applyNumberFormat="1" applyFont="1" applyFill="1" applyBorder="1"/>
    <xf numFmtId="164" fontId="6" fillId="0" borderId="4" xfId="0" applyNumberFormat="1" applyFont="1" applyBorder="1"/>
    <xf numFmtId="164" fontId="8" fillId="0" borderId="5" xfId="0" applyNumberFormat="1" applyFont="1" applyFill="1" applyBorder="1"/>
    <xf numFmtId="0" fontId="0" fillId="0" borderId="0" xfId="0" applyAlignment="1"/>
    <xf numFmtId="164" fontId="0" fillId="0" borderId="5" xfId="0" applyNumberFormat="1" applyFont="1" applyBorder="1"/>
    <xf numFmtId="164" fontId="0" fillId="0" borderId="9" xfId="0" applyNumberFormat="1" applyFont="1" applyBorder="1"/>
    <xf numFmtId="3" fontId="0" fillId="0" borderId="0" xfId="0" applyNumberFormat="1" applyFont="1" applyBorder="1"/>
    <xf numFmtId="165" fontId="0" fillId="0" borderId="5" xfId="0" applyNumberFormat="1" applyFont="1" applyBorder="1"/>
    <xf numFmtId="3" fontId="0" fillId="0" borderId="5" xfId="0" applyNumberFormat="1" applyFont="1" applyFill="1" applyBorder="1"/>
    <xf numFmtId="164" fontId="0" fillId="0" borderId="5" xfId="0" applyNumberFormat="1" applyFont="1" applyFill="1" applyBorder="1"/>
    <xf numFmtId="6" fontId="0" fillId="0" borderId="5" xfId="0" applyNumberFormat="1" applyFont="1" applyBorder="1"/>
    <xf numFmtId="164" fontId="7" fillId="0" borderId="5" xfId="0" applyNumberFormat="1" applyFont="1" applyFill="1" applyBorder="1"/>
    <xf numFmtId="3" fontId="7" fillId="0" borderId="8" xfId="0" applyNumberFormat="1" applyFont="1" applyFill="1" applyBorder="1"/>
    <xf numFmtId="165" fontId="7" fillId="0" borderId="5" xfId="0" applyNumberFormat="1" applyFont="1" applyFill="1" applyBorder="1"/>
    <xf numFmtId="3" fontId="7" fillId="0" borderId="5" xfId="0" applyNumberFormat="1" applyFont="1" applyFill="1" applyBorder="1"/>
    <xf numFmtId="164" fontId="7" fillId="0" borderId="9" xfId="0" applyNumberFormat="1" applyFont="1" applyFill="1" applyBorder="1"/>
    <xf numFmtId="0" fontId="9" fillId="0" borderId="10" xfId="0" applyFont="1" applyBorder="1"/>
    <xf numFmtId="0" fontId="9" fillId="0" borderId="6" xfId="0" applyFont="1" applyBorder="1" applyAlignment="1">
      <alignment horizontal="center" wrapText="1"/>
    </xf>
    <xf numFmtId="0" fontId="6" fillId="0" borderId="1" xfId="0" applyFont="1" applyBorder="1"/>
    <xf numFmtId="6" fontId="6" fillId="0" borderId="7" xfId="0" applyNumberFormat="1" applyFont="1" applyBorder="1"/>
    <xf numFmtId="3" fontId="6" fillId="0" borderId="8" xfId="0" applyNumberFormat="1" applyFont="1" applyBorder="1"/>
    <xf numFmtId="8" fontId="6" fillId="0" borderId="5" xfId="0" applyNumberFormat="1" applyFont="1" applyBorder="1"/>
    <xf numFmtId="3" fontId="6" fillId="0" borderId="5" xfId="0" applyNumberFormat="1" applyFont="1" applyBorder="1"/>
    <xf numFmtId="164" fontId="6" fillId="0" borderId="5" xfId="0" applyNumberFormat="1" applyFont="1" applyBorder="1"/>
    <xf numFmtId="164" fontId="6" fillId="0" borderId="9" xfId="0" applyNumberFormat="1" applyFont="1" applyBorder="1"/>
    <xf numFmtId="164" fontId="6" fillId="0" borderId="5" xfId="0" applyNumberFormat="1" applyFont="1" applyFill="1" applyBorder="1"/>
    <xf numFmtId="0" fontId="10" fillId="0" borderId="1" xfId="0" applyFont="1" applyBorder="1"/>
    <xf numFmtId="0" fontId="11" fillId="0" borderId="1" xfId="0" applyFont="1" applyFill="1" applyBorder="1"/>
    <xf numFmtId="164" fontId="11" fillId="0" borderId="5" xfId="0" applyNumberFormat="1" applyFont="1" applyFill="1" applyBorder="1"/>
    <xf numFmtId="3" fontId="6" fillId="0" borderId="5" xfId="1" applyNumberFormat="1" applyFont="1" applyBorder="1"/>
    <xf numFmtId="0" fontId="6" fillId="0" borderId="0" xfId="0" applyFont="1"/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15" fillId="0" borderId="10" xfId="0" applyNumberFormat="1" applyFont="1" applyBorder="1" applyAlignment="1">
      <alignment horizontal="center" wrapText="1"/>
    </xf>
    <xf numFmtId="0" fontId="0" fillId="0" borderId="0" xfId="0"/>
    <xf numFmtId="0" fontId="14" fillId="0" borderId="0" xfId="0" applyFont="1"/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22</xdr:row>
      <xdr:rowOff>0</xdr:rowOff>
    </xdr:from>
    <xdr:to>
      <xdr:col>1</xdr:col>
      <xdr:colOff>133350</xdr:colOff>
      <xdr:row>23</xdr:row>
      <xdr:rowOff>38100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981075" y="494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cbecker/My%20Documents/counties/minimum%20funding/2012/minimum%20funding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od County"/>
      <sheetName val="System"/>
      <sheetName val="Sauk County"/>
      <sheetName val="Green County"/>
      <sheetName val="Columbia County"/>
    </sheetNames>
    <sheetDataSet>
      <sheetData sheetId="0" refreshError="1"/>
      <sheetData sheetId="1" refreshError="1">
        <row r="1">
          <cell r="A1" t="str">
            <v>Minimum County Funding
of SCLS Libraries, Based on Wisconsin Statutes s.43.12 (1)
2012</v>
          </cell>
        </row>
        <row r="3">
          <cell r="A3" t="str">
            <v>Library</v>
          </cell>
        </row>
        <row r="16">
          <cell r="A16" t="str">
            <v>Columbus</v>
          </cell>
        </row>
        <row r="17">
          <cell r="A17" t="str">
            <v>Lodi</v>
          </cell>
        </row>
        <row r="18">
          <cell r="A18" t="str">
            <v>Pardeeville</v>
          </cell>
        </row>
        <row r="19">
          <cell r="A19" t="str">
            <v>Portage</v>
          </cell>
        </row>
        <row r="20">
          <cell r="A20" t="str">
            <v>Poynette</v>
          </cell>
        </row>
        <row r="21">
          <cell r="A21" t="str">
            <v>Rio</v>
          </cell>
        </row>
        <row r="22">
          <cell r="A22" t="str">
            <v>Wisconsin Dells</v>
          </cell>
        </row>
        <row r="23">
          <cell r="A23" t="str">
            <v>Wyocena</v>
          </cell>
        </row>
        <row r="24">
          <cell r="A24" t="str">
            <v>Randolph</v>
          </cell>
        </row>
        <row r="26">
          <cell r="A26" t="str">
            <v>TOTALS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topLeftCell="A4" zoomScaleNormal="100" workbookViewId="0">
      <selection activeCell="D29" sqref="D29"/>
    </sheetView>
  </sheetViews>
  <sheetFormatPr defaultColWidth="9.140625" defaultRowHeight="15"/>
  <cols>
    <col min="1" max="1" width="13.85546875" customWidth="1"/>
    <col min="2" max="2" width="13.7109375" customWidth="1"/>
    <col min="3" max="3" width="10.5703125" customWidth="1"/>
    <col min="4" max="4" width="12.7109375" customWidth="1"/>
    <col min="5" max="5" width="11.42578125" customWidth="1"/>
    <col min="6" max="6" width="12.7109375" customWidth="1"/>
    <col min="7" max="8" width="15.140625" customWidth="1"/>
    <col min="9" max="9" width="15.42578125" customWidth="1"/>
  </cols>
  <sheetData>
    <row r="1" spans="1:14" ht="79.349999999999994" customHeight="1">
      <c r="A1" s="28" t="str">
        <f>[1]System!A3</f>
        <v>Library</v>
      </c>
      <c r="B1" s="29" t="s">
        <v>1</v>
      </c>
      <c r="C1" s="43" t="s">
        <v>2</v>
      </c>
      <c r="D1" s="44" t="s">
        <v>3</v>
      </c>
      <c r="E1" s="44" t="s">
        <v>4</v>
      </c>
      <c r="F1" s="44" t="s">
        <v>5</v>
      </c>
      <c r="G1" s="44" t="s">
        <v>7</v>
      </c>
      <c r="H1" s="47" t="s">
        <v>6</v>
      </c>
      <c r="I1" s="44" t="s">
        <v>8</v>
      </c>
      <c r="J1" s="6"/>
    </row>
    <row r="2" spans="1:14">
      <c r="A2" s="30"/>
      <c r="B2" s="31"/>
      <c r="C2" s="32"/>
      <c r="D2" s="33"/>
      <c r="E2" s="34"/>
      <c r="F2" s="35"/>
      <c r="G2" s="35"/>
      <c r="H2" s="35"/>
      <c r="I2" s="36"/>
      <c r="J2" s="4"/>
      <c r="L2" s="3"/>
      <c r="M2" s="2"/>
      <c r="N2" s="4"/>
    </row>
    <row r="3" spans="1:14">
      <c r="A3" s="30" t="s">
        <v>0</v>
      </c>
      <c r="B3" s="16">
        <v>87023</v>
      </c>
      <c r="C3" s="18">
        <v>29702</v>
      </c>
      <c r="D3" s="19">
        <f t="shared" ref="D3:D12" si="0">B3/C3</f>
        <v>2.9298700424213857</v>
      </c>
      <c r="E3" s="34"/>
      <c r="F3" s="18">
        <v>11254</v>
      </c>
      <c r="G3" s="20">
        <f t="shared" ref="G3:G12" si="1">D3*F3</f>
        <v>32972.757457410276</v>
      </c>
      <c r="H3" s="21">
        <f t="shared" ref="H3:H12" si="2">G3*0.85</f>
        <v>28026.843838798733</v>
      </c>
      <c r="I3" s="17">
        <f t="shared" ref="I3:I12" si="3">G3*0.7</f>
        <v>23080.930220187191</v>
      </c>
      <c r="J3" s="3"/>
      <c r="L3" s="3"/>
      <c r="M3" s="2"/>
      <c r="N3" s="4"/>
    </row>
    <row r="4" spans="1:14">
      <c r="A4" s="30" t="str">
        <f>[1]System!A16</f>
        <v>Columbus</v>
      </c>
      <c r="B4" s="16">
        <v>352134</v>
      </c>
      <c r="C4" s="18">
        <v>116547</v>
      </c>
      <c r="D4" s="19">
        <f t="shared" si="0"/>
        <v>3.0213905119822906</v>
      </c>
      <c r="E4" s="34"/>
      <c r="F4" s="18">
        <v>30471</v>
      </c>
      <c r="G4" s="20">
        <f t="shared" si="1"/>
        <v>92064.790290612378</v>
      </c>
      <c r="H4" s="21">
        <f t="shared" si="2"/>
        <v>78255.071747020513</v>
      </c>
      <c r="I4" s="17">
        <f t="shared" si="3"/>
        <v>64445.353203428662</v>
      </c>
      <c r="J4" s="3"/>
      <c r="L4" s="3"/>
      <c r="M4" s="2"/>
      <c r="N4" s="4"/>
    </row>
    <row r="5" spans="1:14">
      <c r="A5" s="30" t="str">
        <f>[1]System!A17</f>
        <v>Lodi</v>
      </c>
      <c r="B5" s="16">
        <v>307039</v>
      </c>
      <c r="C5" s="18">
        <v>95241</v>
      </c>
      <c r="D5" s="19">
        <f t="shared" si="0"/>
        <v>3.2238111737592003</v>
      </c>
      <c r="E5" s="34"/>
      <c r="F5" s="18">
        <v>41034</v>
      </c>
      <c r="G5" s="20">
        <f t="shared" si="1"/>
        <v>132285.86770403502</v>
      </c>
      <c r="H5" s="21">
        <f t="shared" si="2"/>
        <v>112442.98754842977</v>
      </c>
      <c r="I5" s="17">
        <f t="shared" si="3"/>
        <v>92600.107392824502</v>
      </c>
      <c r="J5" s="3"/>
      <c r="L5" s="3"/>
      <c r="M5" s="2"/>
      <c r="N5" s="4"/>
    </row>
    <row r="6" spans="1:14">
      <c r="A6" s="30" t="str">
        <f>[1]System!A18</f>
        <v>Pardeeville</v>
      </c>
      <c r="B6" s="16">
        <v>110157</v>
      </c>
      <c r="C6" s="18">
        <v>35919</v>
      </c>
      <c r="D6" s="19">
        <f t="shared" si="0"/>
        <v>3.0668170049277541</v>
      </c>
      <c r="E6" s="34"/>
      <c r="F6" s="18">
        <v>12766</v>
      </c>
      <c r="G6" s="20">
        <f t="shared" si="1"/>
        <v>39150.985884907706</v>
      </c>
      <c r="H6" s="21">
        <f t="shared" si="2"/>
        <v>33278.338002171549</v>
      </c>
      <c r="I6" s="17">
        <f t="shared" si="3"/>
        <v>27405.690119435392</v>
      </c>
      <c r="J6" s="3"/>
      <c r="L6" s="3"/>
      <c r="M6" s="2"/>
      <c r="N6" s="4"/>
    </row>
    <row r="7" spans="1:14">
      <c r="A7" s="30" t="str">
        <f>[1]System!A19</f>
        <v>Portage</v>
      </c>
      <c r="B7" s="16">
        <v>631249</v>
      </c>
      <c r="C7" s="18">
        <v>202136</v>
      </c>
      <c r="D7" s="19">
        <f t="shared" si="0"/>
        <v>3.1228925080144063</v>
      </c>
      <c r="E7" s="34"/>
      <c r="F7" s="18">
        <v>68713</v>
      </c>
      <c r="G7" s="20">
        <f t="shared" si="1"/>
        <v>214583.3129031939</v>
      </c>
      <c r="H7" s="21">
        <f t="shared" si="2"/>
        <v>182395.81596771482</v>
      </c>
      <c r="I7" s="17">
        <f t="shared" si="3"/>
        <v>150208.31903223571</v>
      </c>
      <c r="J7" s="3"/>
      <c r="L7" s="3"/>
      <c r="M7" s="2"/>
      <c r="N7" s="4"/>
    </row>
    <row r="8" spans="1:14">
      <c r="A8" s="30" t="str">
        <f>[1]System!A20</f>
        <v>Poynette</v>
      </c>
      <c r="B8" s="16">
        <v>160707</v>
      </c>
      <c r="C8" s="18">
        <v>69849</v>
      </c>
      <c r="D8" s="19">
        <f t="shared" si="0"/>
        <v>2.3007773912296527</v>
      </c>
      <c r="E8" s="34"/>
      <c r="F8" s="18">
        <v>30021</v>
      </c>
      <c r="G8" s="20">
        <f>D8*F8</f>
        <v>69071.638062105412</v>
      </c>
      <c r="H8" s="21">
        <f t="shared" si="2"/>
        <v>58710.892352789597</v>
      </c>
      <c r="I8" s="17">
        <f t="shared" si="3"/>
        <v>48350.146643473789</v>
      </c>
      <c r="J8" s="3"/>
      <c r="L8" s="3"/>
      <c r="M8" s="2"/>
      <c r="N8" s="4"/>
    </row>
    <row r="9" spans="1:14">
      <c r="A9" s="30" t="str">
        <f>[1]System!A21</f>
        <v>Rio</v>
      </c>
      <c r="B9" s="16">
        <v>151398</v>
      </c>
      <c r="C9" s="18">
        <v>30240</v>
      </c>
      <c r="D9" s="19">
        <f t="shared" si="0"/>
        <v>5.0065476190476188</v>
      </c>
      <c r="E9" s="34"/>
      <c r="F9" s="18">
        <v>12556</v>
      </c>
      <c r="G9" s="20">
        <f t="shared" si="1"/>
        <v>62862.211904761905</v>
      </c>
      <c r="H9" s="21">
        <f t="shared" si="2"/>
        <v>53432.880119047615</v>
      </c>
      <c r="I9" s="17">
        <f t="shared" si="3"/>
        <v>44003.548333333332</v>
      </c>
      <c r="J9" s="3"/>
      <c r="L9" s="3"/>
      <c r="M9" s="2"/>
      <c r="N9" s="4"/>
    </row>
    <row r="10" spans="1:14">
      <c r="A10" s="38" t="str">
        <f>[1]System!A22</f>
        <v>Wisconsin Dells</v>
      </c>
      <c r="B10" s="16">
        <v>550164</v>
      </c>
      <c r="C10" s="18">
        <v>103822</v>
      </c>
      <c r="D10" s="19">
        <f t="shared" si="0"/>
        <v>5.2991080888443687</v>
      </c>
      <c r="E10" s="34"/>
      <c r="F10" s="18">
        <v>3670</v>
      </c>
      <c r="G10" s="20">
        <f t="shared" si="1"/>
        <v>19447.726686058832</v>
      </c>
      <c r="H10" s="21">
        <f t="shared" si="2"/>
        <v>16530.567683150006</v>
      </c>
      <c r="I10" s="17">
        <f t="shared" si="3"/>
        <v>13613.408680241182</v>
      </c>
      <c r="J10" s="3"/>
      <c r="L10" s="3"/>
      <c r="M10" s="2"/>
      <c r="N10" s="4"/>
    </row>
    <row r="11" spans="1:14">
      <c r="A11" s="38" t="str">
        <f>[1]System!A23</f>
        <v>Wyocena</v>
      </c>
      <c r="B11" s="16">
        <v>71487</v>
      </c>
      <c r="C11" s="18">
        <v>14323</v>
      </c>
      <c r="D11" s="19">
        <f t="shared" si="0"/>
        <v>4.9910633247224743</v>
      </c>
      <c r="E11" s="34"/>
      <c r="F11" s="18">
        <v>3278</v>
      </c>
      <c r="G11" s="20">
        <f t="shared" si="1"/>
        <v>16360.705578440271</v>
      </c>
      <c r="H11" s="21">
        <f t="shared" si="2"/>
        <v>13906.59974167423</v>
      </c>
      <c r="I11" s="17">
        <f t="shared" si="3"/>
        <v>11452.49390490819</v>
      </c>
      <c r="J11" s="3"/>
    </row>
    <row r="12" spans="1:14">
      <c r="A12" s="39" t="str">
        <f>[1]System!A24</f>
        <v>Randolph</v>
      </c>
      <c r="B12" s="23">
        <v>127810</v>
      </c>
      <c r="C12" s="24">
        <v>41844</v>
      </c>
      <c r="D12" s="25">
        <f t="shared" si="0"/>
        <v>3.0544403020743713</v>
      </c>
      <c r="E12" s="40"/>
      <c r="F12" s="26">
        <v>10515</v>
      </c>
      <c r="G12" s="23">
        <f t="shared" si="1"/>
        <v>32117.439776312014</v>
      </c>
      <c r="H12" s="14">
        <f t="shared" si="2"/>
        <v>27299.823809865211</v>
      </c>
      <c r="I12" s="27">
        <f t="shared" si="3"/>
        <v>22482.207843418408</v>
      </c>
      <c r="J12" s="7"/>
    </row>
    <row r="13" spans="1:14">
      <c r="A13" s="30"/>
      <c r="B13" s="22"/>
      <c r="C13" s="32"/>
      <c r="D13" s="33"/>
      <c r="E13" s="41"/>
      <c r="F13" s="34"/>
      <c r="G13" s="35"/>
      <c r="H13" s="37"/>
      <c r="I13" s="36"/>
      <c r="J13" s="3"/>
      <c r="L13" s="1"/>
    </row>
    <row r="14" spans="1:14" ht="15.75" thickBot="1">
      <c r="A14" s="8" t="str">
        <f>[1]System!A26</f>
        <v>TOTALS</v>
      </c>
      <c r="B14" s="9">
        <f>SUM(B3:B13)</f>
        <v>2549168</v>
      </c>
      <c r="C14" s="10">
        <f>SUM(C3:C13)</f>
        <v>739623</v>
      </c>
      <c r="D14" s="11">
        <f>B14/C14</f>
        <v>3.4465775131384504</v>
      </c>
      <c r="E14" s="11">
        <f>AVERAGE(D3:D11)</f>
        <v>3.6624752961054616</v>
      </c>
      <c r="F14" s="10">
        <f>SUM(F3:F12)</f>
        <v>224278</v>
      </c>
      <c r="G14" s="9">
        <f>SUM(G3:G12)</f>
        <v>710917.4362478375</v>
      </c>
      <c r="H14" s="12">
        <f>G14*0.85</f>
        <v>604279.82081066188</v>
      </c>
      <c r="I14" s="13">
        <f>SUM(I3:I12)</f>
        <v>497642.20537348633</v>
      </c>
      <c r="J14" s="3"/>
    </row>
    <row r="15" spans="1:14">
      <c r="A15" s="42"/>
      <c r="B15" s="42"/>
      <c r="C15" s="42"/>
      <c r="D15" s="42"/>
      <c r="E15" s="42"/>
      <c r="F15" s="42"/>
      <c r="G15" s="42"/>
      <c r="H15" s="42"/>
      <c r="I15" s="42"/>
    </row>
    <row r="16" spans="1:14">
      <c r="A16" s="15" t="s">
        <v>9</v>
      </c>
      <c r="B16" s="45"/>
      <c r="C16" s="45"/>
      <c r="D16" s="45"/>
      <c r="E16" s="45"/>
      <c r="F16" s="45"/>
      <c r="G16" s="45"/>
      <c r="H16" s="45"/>
      <c r="I16" s="45"/>
      <c r="J16" s="15"/>
    </row>
    <row r="17" spans="1:10">
      <c r="A17" s="52" t="s">
        <v>10</v>
      </c>
      <c r="B17" s="53"/>
      <c r="C17" s="53"/>
      <c r="D17" s="53"/>
      <c r="E17" s="53"/>
      <c r="F17" s="53"/>
      <c r="G17" s="53"/>
      <c r="H17" s="53"/>
      <c r="I17" s="53"/>
    </row>
    <row r="18" spans="1:10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5"/>
    </row>
    <row r="19" spans="1:10" ht="15" hidden="1" customHeight="1">
      <c r="A19" s="46"/>
      <c r="B19" s="46"/>
      <c r="C19" s="46"/>
      <c r="D19" s="46"/>
      <c r="E19" s="46"/>
      <c r="F19" s="46"/>
      <c r="G19" s="46"/>
      <c r="H19" s="46"/>
      <c r="I19" s="46"/>
      <c r="J19" s="5"/>
    </row>
    <row r="20" spans="1:10" ht="15" hidden="1" customHeight="1">
      <c r="A20" s="46"/>
      <c r="B20" s="46"/>
      <c r="C20" s="46"/>
      <c r="D20" s="46"/>
      <c r="E20" s="46"/>
      <c r="F20" s="46"/>
      <c r="G20" s="46"/>
      <c r="H20" s="46"/>
      <c r="I20" s="46"/>
      <c r="J20" s="5"/>
    </row>
    <row r="21" spans="1:10" ht="15" customHeight="1">
      <c r="A21" s="50" t="s">
        <v>11</v>
      </c>
      <c r="B21" s="51"/>
      <c r="C21" s="51"/>
      <c r="D21" s="51"/>
      <c r="E21" s="51"/>
      <c r="F21" s="51"/>
      <c r="G21" s="51"/>
      <c r="H21" s="51"/>
      <c r="I21" s="51"/>
      <c r="J21" s="5"/>
    </row>
    <row r="22" spans="1:10">
      <c r="A22" s="51"/>
      <c r="B22" s="51"/>
      <c r="C22" s="51"/>
      <c r="D22" s="51"/>
      <c r="E22" s="51"/>
      <c r="F22" s="51"/>
      <c r="G22" s="51"/>
      <c r="H22" s="51"/>
      <c r="I22" s="51"/>
      <c r="J22" s="5"/>
    </row>
    <row r="23" spans="1:10">
      <c r="A23" s="48" t="s">
        <v>12</v>
      </c>
      <c r="B23" s="48"/>
      <c r="C23" s="48"/>
      <c r="D23" s="48"/>
      <c r="E23" s="48"/>
      <c r="F23" s="48"/>
      <c r="G23" s="48"/>
      <c r="H23" s="48"/>
      <c r="I23" s="48"/>
    </row>
    <row r="24" spans="1:10">
      <c r="A24" s="48" t="s">
        <v>13</v>
      </c>
      <c r="B24" s="48"/>
      <c r="C24" s="48"/>
      <c r="D24" s="48"/>
      <c r="E24" s="48"/>
      <c r="F24" s="48"/>
      <c r="G24" s="48"/>
      <c r="H24" s="48"/>
      <c r="I24" s="48"/>
    </row>
    <row r="25" spans="1:10">
      <c r="A25" s="48" t="s">
        <v>14</v>
      </c>
      <c r="B25" s="48"/>
      <c r="C25" s="48"/>
      <c r="D25" s="48"/>
      <c r="E25" s="48"/>
      <c r="F25" s="48"/>
      <c r="G25" s="48"/>
      <c r="H25" s="48"/>
      <c r="I25" s="48"/>
    </row>
    <row r="29" spans="1:10">
      <c r="A29" s="49" t="s">
        <v>15</v>
      </c>
      <c r="B29" s="49"/>
      <c r="C29" s="49"/>
    </row>
  </sheetData>
  <mergeCells count="6">
    <mergeCell ref="A25:I25"/>
    <mergeCell ref="A29:C29"/>
    <mergeCell ref="A21:I22"/>
    <mergeCell ref="A17:I17"/>
    <mergeCell ref="A23:I23"/>
    <mergeCell ref="A24:I24"/>
  </mergeCells>
  <printOptions horizontalCentered="1"/>
  <pageMargins left="0.7" right="0.66666666666666663" top="1.4375" bottom="0.75" header="0.3" footer="0.3"/>
  <pageSetup orientation="landscape" r:id="rId1"/>
  <headerFooter>
    <oddHeader>&amp;C&amp;"Arial,Bold"&amp;14 2013 SCLS Libraries - County Reimbursement Funding - COLUMBIA COUNTY&amp;"Arial Black,Regular"
&amp;"Arial,Regular"&amp;12based on Wisconsin Statutes s.43.12(1)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scacbecker</dc:creator>
  <cp:lastModifiedBy>SCLS</cp:lastModifiedBy>
  <cp:lastPrinted>2012-03-21T17:31:26Z</cp:lastPrinted>
  <dcterms:created xsi:type="dcterms:W3CDTF">2011-03-07T18:01:37Z</dcterms:created>
  <dcterms:modified xsi:type="dcterms:W3CDTF">2012-03-21T19:37:56Z</dcterms:modified>
</cp:coreProperties>
</file>