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cts\Databases\WPLC\"/>
    </mc:Choice>
  </mc:AlternateContent>
  <bookViews>
    <workbookView xWindow="28680" yWindow="-120" windowWidth="29040" windowHeight="15840"/>
  </bookViews>
  <sheets>
    <sheet name="Draft buying pool No Magazines" sheetId="1" r:id="rId1"/>
    <sheet name="Draft Magazines - BP Formula" sheetId="2" r:id="rId2"/>
    <sheet name="Draft Magazines - Mag Circs" sheetId="3" r:id="rId3"/>
    <sheet name="Magazine Circulations" sheetId="4" r:id="rId4"/>
  </sheet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C49" i="3"/>
  <c r="C35" i="3"/>
  <c r="C34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33" i="3"/>
  <c r="I49" i="3" l="1"/>
  <c r="D49" i="3"/>
  <c r="E49" i="3" s="1"/>
  <c r="B49" i="3"/>
  <c r="L25" i="3"/>
  <c r="H25" i="3"/>
  <c r="E25" i="3"/>
  <c r="D25" i="3"/>
  <c r="E46" i="3" s="1"/>
  <c r="B25" i="3"/>
  <c r="I24" i="3"/>
  <c r="J24" i="3" s="1"/>
  <c r="I23" i="3"/>
  <c r="J23" i="3" s="1"/>
  <c r="E23" i="3"/>
  <c r="I22" i="3"/>
  <c r="J22" i="3" s="1"/>
  <c r="G22" i="3"/>
  <c r="F22" i="3"/>
  <c r="E22" i="3"/>
  <c r="C22" i="3"/>
  <c r="I21" i="3"/>
  <c r="J21" i="3" s="1"/>
  <c r="G21" i="3"/>
  <c r="K21" i="3" s="1"/>
  <c r="M21" i="3" s="1"/>
  <c r="F21" i="3"/>
  <c r="E21" i="3"/>
  <c r="C21" i="3"/>
  <c r="I20" i="3"/>
  <c r="J20" i="3" s="1"/>
  <c r="G20" i="3"/>
  <c r="F20" i="3"/>
  <c r="E20" i="3"/>
  <c r="C20" i="3"/>
  <c r="I19" i="3"/>
  <c r="J19" i="3" s="1"/>
  <c r="G19" i="3"/>
  <c r="K19" i="3" s="1"/>
  <c r="M19" i="3" s="1"/>
  <c r="F19" i="3"/>
  <c r="E19" i="3"/>
  <c r="C19" i="3"/>
  <c r="I18" i="3"/>
  <c r="J18" i="3" s="1"/>
  <c r="G18" i="3"/>
  <c r="F18" i="3"/>
  <c r="E18" i="3"/>
  <c r="C18" i="3"/>
  <c r="I17" i="3"/>
  <c r="J17" i="3" s="1"/>
  <c r="G17" i="3"/>
  <c r="K17" i="3" s="1"/>
  <c r="M17" i="3" s="1"/>
  <c r="F17" i="3"/>
  <c r="E17" i="3"/>
  <c r="C17" i="3"/>
  <c r="I16" i="3"/>
  <c r="J16" i="3" s="1"/>
  <c r="G16" i="3"/>
  <c r="K16" i="3" s="1"/>
  <c r="M16" i="3" s="1"/>
  <c r="F16" i="3"/>
  <c r="E16" i="3"/>
  <c r="C16" i="3"/>
  <c r="I15" i="3"/>
  <c r="J15" i="3" s="1"/>
  <c r="G15" i="3"/>
  <c r="F15" i="3"/>
  <c r="E15" i="3"/>
  <c r="C15" i="3"/>
  <c r="I14" i="3"/>
  <c r="J14" i="3" s="1"/>
  <c r="G14" i="3"/>
  <c r="K14" i="3" s="1"/>
  <c r="M14" i="3" s="1"/>
  <c r="F14" i="3"/>
  <c r="E14" i="3"/>
  <c r="C14" i="3"/>
  <c r="I13" i="3"/>
  <c r="J13" i="3" s="1"/>
  <c r="G13" i="3"/>
  <c r="K13" i="3" s="1"/>
  <c r="M13" i="3" s="1"/>
  <c r="F13" i="3"/>
  <c r="E13" i="3"/>
  <c r="C13" i="3"/>
  <c r="I12" i="3"/>
  <c r="J12" i="3" s="1"/>
  <c r="G12" i="3"/>
  <c r="F12" i="3"/>
  <c r="E12" i="3"/>
  <c r="C12" i="3"/>
  <c r="I11" i="3"/>
  <c r="J11" i="3" s="1"/>
  <c r="G11" i="3"/>
  <c r="K11" i="3" s="1"/>
  <c r="M11" i="3" s="1"/>
  <c r="F11" i="3"/>
  <c r="E11" i="3"/>
  <c r="C11" i="3"/>
  <c r="I10" i="3"/>
  <c r="J10" i="3" s="1"/>
  <c r="G10" i="3"/>
  <c r="F10" i="3"/>
  <c r="E10" i="3"/>
  <c r="C10" i="3"/>
  <c r="I9" i="3"/>
  <c r="J9" i="3" s="1"/>
  <c r="G9" i="3"/>
  <c r="K9" i="3" s="1"/>
  <c r="M9" i="3" s="1"/>
  <c r="F9" i="3"/>
  <c r="E9" i="3"/>
  <c r="C9" i="3"/>
  <c r="I8" i="3"/>
  <c r="I25" i="3" s="1"/>
  <c r="G8" i="3"/>
  <c r="F8" i="3"/>
  <c r="E8" i="3"/>
  <c r="C8" i="3"/>
  <c r="H36" i="2"/>
  <c r="H35" i="2"/>
  <c r="H34" i="2"/>
  <c r="H37" i="2"/>
  <c r="H38" i="2"/>
  <c r="H39" i="2"/>
  <c r="H40" i="2"/>
  <c r="H41" i="2"/>
  <c r="H42" i="2"/>
  <c r="H43" i="2"/>
  <c r="H44" i="2"/>
  <c r="H45" i="2"/>
  <c r="H46" i="2"/>
  <c r="H47" i="2"/>
  <c r="H48" i="2"/>
  <c r="H33" i="2"/>
  <c r="I49" i="2"/>
  <c r="D49" i="2"/>
  <c r="B49" i="2"/>
  <c r="E36" i="2"/>
  <c r="L25" i="2"/>
  <c r="H25" i="2"/>
  <c r="I23" i="2" s="1"/>
  <c r="J23" i="2" s="1"/>
  <c r="D25" i="2"/>
  <c r="E24" i="2" s="1"/>
  <c r="B25" i="2"/>
  <c r="C25" i="2" s="1"/>
  <c r="I24" i="2"/>
  <c r="J24" i="2" s="1"/>
  <c r="E16" i="2"/>
  <c r="E15" i="2"/>
  <c r="E11" i="2"/>
  <c r="E10" i="2"/>
  <c r="L24" i="1"/>
  <c r="H24" i="1"/>
  <c r="E24" i="1"/>
  <c r="D24" i="1"/>
  <c r="B24" i="1"/>
  <c r="C24" i="1" s="1"/>
  <c r="J23" i="1"/>
  <c r="I23" i="1"/>
  <c r="G23" i="1"/>
  <c r="K23" i="1" s="1"/>
  <c r="M23" i="1" s="1"/>
  <c r="E23" i="1"/>
  <c r="F23" i="1" s="1"/>
  <c r="I22" i="1"/>
  <c r="J22" i="1" s="1"/>
  <c r="G22" i="1"/>
  <c r="K22" i="1" s="1"/>
  <c r="M22" i="1" s="1"/>
  <c r="F22" i="1"/>
  <c r="E22" i="1"/>
  <c r="C22" i="1"/>
  <c r="I21" i="1"/>
  <c r="J21" i="1" s="1"/>
  <c r="G21" i="1"/>
  <c r="K21" i="1" s="1"/>
  <c r="M21" i="1" s="1"/>
  <c r="F21" i="1"/>
  <c r="E21" i="1"/>
  <c r="C21" i="1"/>
  <c r="I20" i="1"/>
  <c r="J20" i="1" s="1"/>
  <c r="G20" i="1"/>
  <c r="F20" i="1"/>
  <c r="E20" i="1"/>
  <c r="C20" i="1"/>
  <c r="I19" i="1"/>
  <c r="J19" i="1" s="1"/>
  <c r="G19" i="1"/>
  <c r="K19" i="1" s="1"/>
  <c r="M19" i="1" s="1"/>
  <c r="F19" i="1"/>
  <c r="E19" i="1"/>
  <c r="C19" i="1"/>
  <c r="I18" i="1"/>
  <c r="J18" i="1" s="1"/>
  <c r="G18" i="1"/>
  <c r="K18" i="1" s="1"/>
  <c r="M18" i="1" s="1"/>
  <c r="F18" i="1"/>
  <c r="E18" i="1"/>
  <c r="C18" i="1"/>
  <c r="I17" i="1"/>
  <c r="J17" i="1" s="1"/>
  <c r="G17" i="1"/>
  <c r="K17" i="1" s="1"/>
  <c r="M17" i="1" s="1"/>
  <c r="F17" i="1"/>
  <c r="E17" i="1"/>
  <c r="C17" i="1"/>
  <c r="I16" i="1"/>
  <c r="J16" i="1" s="1"/>
  <c r="G16" i="1"/>
  <c r="F16" i="1"/>
  <c r="E16" i="1"/>
  <c r="C16" i="1"/>
  <c r="I15" i="1"/>
  <c r="J15" i="1" s="1"/>
  <c r="G15" i="1"/>
  <c r="K15" i="1" s="1"/>
  <c r="M15" i="1" s="1"/>
  <c r="F15" i="1"/>
  <c r="E15" i="1"/>
  <c r="C15" i="1"/>
  <c r="I14" i="1"/>
  <c r="J14" i="1" s="1"/>
  <c r="G14" i="1"/>
  <c r="K14" i="1" s="1"/>
  <c r="M14" i="1" s="1"/>
  <c r="F14" i="1"/>
  <c r="E14" i="1"/>
  <c r="C14" i="1"/>
  <c r="I13" i="1"/>
  <c r="J13" i="1" s="1"/>
  <c r="G13" i="1"/>
  <c r="K13" i="1" s="1"/>
  <c r="M13" i="1" s="1"/>
  <c r="F13" i="1"/>
  <c r="E13" i="1"/>
  <c r="C13" i="1"/>
  <c r="I12" i="1"/>
  <c r="J12" i="1" s="1"/>
  <c r="G12" i="1"/>
  <c r="F12" i="1"/>
  <c r="E12" i="1"/>
  <c r="C12" i="1"/>
  <c r="I11" i="1"/>
  <c r="J11" i="1" s="1"/>
  <c r="G11" i="1"/>
  <c r="K11" i="1" s="1"/>
  <c r="M11" i="1" s="1"/>
  <c r="F11" i="1"/>
  <c r="E11" i="1"/>
  <c r="C11" i="1"/>
  <c r="I10" i="1"/>
  <c r="J10" i="1" s="1"/>
  <c r="G10" i="1"/>
  <c r="K10" i="1" s="1"/>
  <c r="M10" i="1" s="1"/>
  <c r="F10" i="1"/>
  <c r="E10" i="1"/>
  <c r="C10" i="1"/>
  <c r="I9" i="1"/>
  <c r="J9" i="1" s="1"/>
  <c r="G9" i="1"/>
  <c r="K9" i="1" s="1"/>
  <c r="M9" i="1" s="1"/>
  <c r="F9" i="1"/>
  <c r="E9" i="1"/>
  <c r="C9" i="1"/>
  <c r="I8" i="1"/>
  <c r="J8" i="1" s="1"/>
  <c r="G8" i="1"/>
  <c r="F8" i="1"/>
  <c r="E8" i="1"/>
  <c r="C8" i="1"/>
  <c r="I7" i="1"/>
  <c r="I24" i="1" s="1"/>
  <c r="G7" i="1"/>
  <c r="G24" i="1" s="1"/>
  <c r="F7" i="1"/>
  <c r="F24" i="1" s="1"/>
  <c r="E7" i="1"/>
  <c r="C7" i="1"/>
  <c r="G33" i="3" l="1"/>
  <c r="K8" i="3"/>
  <c r="G37" i="3"/>
  <c r="H37" i="3" s="1"/>
  <c r="J37" i="3" s="1"/>
  <c r="K10" i="3"/>
  <c r="M10" i="3" s="1"/>
  <c r="K18" i="3"/>
  <c r="M18" i="3" s="1"/>
  <c r="K15" i="3"/>
  <c r="M15" i="3" s="1"/>
  <c r="F46" i="3"/>
  <c r="G46" i="3"/>
  <c r="H46" i="3" s="1"/>
  <c r="J46" i="3" s="1"/>
  <c r="G45" i="3"/>
  <c r="H45" i="3" s="1"/>
  <c r="J45" i="3" s="1"/>
  <c r="K12" i="3"/>
  <c r="M12" i="3" s="1"/>
  <c r="K20" i="3"/>
  <c r="M20" i="3" s="1"/>
  <c r="K22" i="3"/>
  <c r="M22" i="3" s="1"/>
  <c r="E33" i="3"/>
  <c r="E37" i="3"/>
  <c r="F37" i="3" s="1"/>
  <c r="E41" i="3"/>
  <c r="F41" i="3" s="1"/>
  <c r="E45" i="3"/>
  <c r="F45" i="3"/>
  <c r="J8" i="3"/>
  <c r="J25" i="3" s="1"/>
  <c r="E36" i="3"/>
  <c r="E40" i="3"/>
  <c r="E44" i="3"/>
  <c r="E48" i="3"/>
  <c r="E35" i="3"/>
  <c r="E39" i="3"/>
  <c r="E43" i="3"/>
  <c r="E47" i="3"/>
  <c r="C23" i="3"/>
  <c r="E24" i="3"/>
  <c r="C25" i="3"/>
  <c r="E34" i="3"/>
  <c r="E38" i="3"/>
  <c r="E42" i="3"/>
  <c r="E43" i="2"/>
  <c r="E17" i="2"/>
  <c r="E12" i="2"/>
  <c r="E13" i="2"/>
  <c r="E18" i="2"/>
  <c r="G18" i="2" s="1"/>
  <c r="E47" i="2"/>
  <c r="I17" i="2"/>
  <c r="J17" i="2" s="1"/>
  <c r="E8" i="2"/>
  <c r="E14" i="2"/>
  <c r="C20" i="2"/>
  <c r="E34" i="2"/>
  <c r="E9" i="2"/>
  <c r="I14" i="2"/>
  <c r="J14" i="2" s="1"/>
  <c r="E20" i="2"/>
  <c r="F20" i="2" s="1"/>
  <c r="C35" i="2"/>
  <c r="F35" i="2" s="1"/>
  <c r="C12" i="2"/>
  <c r="G12" i="2" s="1"/>
  <c r="K12" i="2" s="1"/>
  <c r="M12" i="2" s="1"/>
  <c r="E44" i="2"/>
  <c r="C47" i="2"/>
  <c r="I9" i="2"/>
  <c r="J9" i="2" s="1"/>
  <c r="C15" i="2"/>
  <c r="E21" i="2"/>
  <c r="E35" i="2"/>
  <c r="G35" i="2" s="1"/>
  <c r="J35" i="2" s="1"/>
  <c r="C39" i="2"/>
  <c r="F39" i="2" s="1"/>
  <c r="E48" i="2"/>
  <c r="E39" i="2"/>
  <c r="E40" i="2"/>
  <c r="C43" i="2"/>
  <c r="G43" i="2" s="1"/>
  <c r="C49" i="2"/>
  <c r="C10" i="2"/>
  <c r="F10" i="2" s="1"/>
  <c r="I12" i="2"/>
  <c r="J12" i="2" s="1"/>
  <c r="C18" i="2"/>
  <c r="I20" i="2"/>
  <c r="J20" i="2" s="1"/>
  <c r="C36" i="2"/>
  <c r="G36" i="2" s="1"/>
  <c r="J36" i="2" s="1"/>
  <c r="C40" i="2"/>
  <c r="G40" i="2" s="1"/>
  <c r="J40" i="2" s="1"/>
  <c r="C44" i="2"/>
  <c r="G44" i="2" s="1"/>
  <c r="J44" i="2" s="1"/>
  <c r="C48" i="2"/>
  <c r="E49" i="2"/>
  <c r="C13" i="2"/>
  <c r="C21" i="2"/>
  <c r="C8" i="2"/>
  <c r="I10" i="2"/>
  <c r="J10" i="2" s="1"/>
  <c r="C16" i="2"/>
  <c r="G16" i="2" s="1"/>
  <c r="I18" i="2"/>
  <c r="J18" i="2" s="1"/>
  <c r="C37" i="2"/>
  <c r="F37" i="2" s="1"/>
  <c r="C41" i="2"/>
  <c r="F41" i="2" s="1"/>
  <c r="C45" i="2"/>
  <c r="C33" i="2"/>
  <c r="C11" i="2"/>
  <c r="G11" i="2" s="1"/>
  <c r="I13" i="2"/>
  <c r="J13" i="2" s="1"/>
  <c r="C19" i="2"/>
  <c r="I21" i="2"/>
  <c r="J21" i="2" s="1"/>
  <c r="E37" i="2"/>
  <c r="E41" i="2"/>
  <c r="E45" i="2"/>
  <c r="E33" i="2"/>
  <c r="I8" i="2"/>
  <c r="J8" i="2" s="1"/>
  <c r="C14" i="2"/>
  <c r="G14" i="2" s="1"/>
  <c r="I16" i="2"/>
  <c r="J16" i="2" s="1"/>
  <c r="E19" i="2"/>
  <c r="E22" i="2"/>
  <c r="C34" i="2"/>
  <c r="G34" i="2" s="1"/>
  <c r="C38" i="2"/>
  <c r="C42" i="2"/>
  <c r="C46" i="2"/>
  <c r="I15" i="2"/>
  <c r="J15" i="2" s="1"/>
  <c r="C9" i="2"/>
  <c r="G9" i="2" s="1"/>
  <c r="K9" i="2" s="1"/>
  <c r="M9" i="2" s="1"/>
  <c r="I11" i="2"/>
  <c r="J11" i="2" s="1"/>
  <c r="C17" i="2"/>
  <c r="F17" i="2" s="1"/>
  <c r="I19" i="2"/>
  <c r="J19" i="2" s="1"/>
  <c r="I22" i="2"/>
  <c r="J22" i="2" s="1"/>
  <c r="E38" i="2"/>
  <c r="F38" i="2" s="1"/>
  <c r="E42" i="2"/>
  <c r="E46" i="2"/>
  <c r="J43" i="2"/>
  <c r="F45" i="2"/>
  <c r="F47" i="2"/>
  <c r="F48" i="2"/>
  <c r="J34" i="2"/>
  <c r="E23" i="2"/>
  <c r="G15" i="2"/>
  <c r="F24" i="2"/>
  <c r="G24" i="2"/>
  <c r="K24" i="2" s="1"/>
  <c r="M24" i="2" s="1"/>
  <c r="F13" i="2"/>
  <c r="F15" i="2"/>
  <c r="E25" i="2"/>
  <c r="G8" i="2"/>
  <c r="G10" i="2"/>
  <c r="C22" i="2"/>
  <c r="C23" i="2"/>
  <c r="K12" i="1"/>
  <c r="M12" i="1" s="1"/>
  <c r="K20" i="1"/>
  <c r="M20" i="1" s="1"/>
  <c r="K8" i="1"/>
  <c r="M8" i="1" s="1"/>
  <c r="K16" i="1"/>
  <c r="M16" i="1" s="1"/>
  <c r="J7" i="1"/>
  <c r="J24" i="1" s="1"/>
  <c r="K7" i="1"/>
  <c r="G35" i="3" l="1"/>
  <c r="H35" i="3" s="1"/>
  <c r="J35" i="3" s="1"/>
  <c r="F35" i="3"/>
  <c r="G40" i="3"/>
  <c r="H40" i="3" s="1"/>
  <c r="J40" i="3" s="1"/>
  <c r="F40" i="3"/>
  <c r="G41" i="3"/>
  <c r="H41" i="3" s="1"/>
  <c r="J41" i="3" s="1"/>
  <c r="G48" i="3"/>
  <c r="F48" i="3"/>
  <c r="F24" i="3"/>
  <c r="G24" i="3"/>
  <c r="K24" i="3" s="1"/>
  <c r="M24" i="3" s="1"/>
  <c r="G39" i="3"/>
  <c r="H39" i="3" s="1"/>
  <c r="J39" i="3" s="1"/>
  <c r="F39" i="3"/>
  <c r="G44" i="3"/>
  <c r="H44" i="3" s="1"/>
  <c r="J44" i="3" s="1"/>
  <c r="F44" i="3"/>
  <c r="F42" i="3"/>
  <c r="G42" i="3"/>
  <c r="H42" i="3" s="1"/>
  <c r="J42" i="3" s="1"/>
  <c r="G38" i="3"/>
  <c r="H38" i="3" s="1"/>
  <c r="J38" i="3" s="1"/>
  <c r="F38" i="3"/>
  <c r="G36" i="3"/>
  <c r="H36" i="3" s="1"/>
  <c r="J36" i="3" s="1"/>
  <c r="F36" i="3"/>
  <c r="G43" i="3"/>
  <c r="H43" i="3" s="1"/>
  <c r="J43" i="3" s="1"/>
  <c r="F43" i="3"/>
  <c r="M8" i="3"/>
  <c r="F23" i="3"/>
  <c r="F25" i="3" s="1"/>
  <c r="G23" i="3"/>
  <c r="H33" i="3"/>
  <c r="F34" i="3"/>
  <c r="G34" i="3"/>
  <c r="H34" i="3" s="1"/>
  <c r="J34" i="3" s="1"/>
  <c r="G47" i="3"/>
  <c r="H47" i="3" s="1"/>
  <c r="J47" i="3" s="1"/>
  <c r="F47" i="3"/>
  <c r="K16" i="2"/>
  <c r="M16" i="2" s="1"/>
  <c r="F34" i="2"/>
  <c r="F8" i="2"/>
  <c r="G17" i="2"/>
  <c r="K17" i="2" s="1"/>
  <c r="M17" i="2" s="1"/>
  <c r="F40" i="2"/>
  <c r="G21" i="2"/>
  <c r="K21" i="2" s="1"/>
  <c r="M21" i="2" s="1"/>
  <c r="F18" i="2"/>
  <c r="G47" i="2"/>
  <c r="J47" i="2" s="1"/>
  <c r="G20" i="2"/>
  <c r="K20" i="2" s="1"/>
  <c r="M20" i="2" s="1"/>
  <c r="K14" i="2"/>
  <c r="M14" i="2" s="1"/>
  <c r="K11" i="2"/>
  <c r="M11" i="2" s="1"/>
  <c r="F12" i="2"/>
  <c r="G13" i="2"/>
  <c r="K13" i="2" s="1"/>
  <c r="M13" i="2" s="1"/>
  <c r="J25" i="2"/>
  <c r="G19" i="2"/>
  <c r="K19" i="2" s="1"/>
  <c r="M19" i="2" s="1"/>
  <c r="K18" i="2"/>
  <c r="M18" i="2" s="1"/>
  <c r="G39" i="2"/>
  <c r="J39" i="2" s="1"/>
  <c r="F16" i="2"/>
  <c r="G46" i="2"/>
  <c r="J46" i="2" s="1"/>
  <c r="K10" i="2"/>
  <c r="M10" i="2" s="1"/>
  <c r="F9" i="2"/>
  <c r="F43" i="2"/>
  <c r="G37" i="2"/>
  <c r="J37" i="2" s="1"/>
  <c r="G48" i="2"/>
  <c r="J48" i="2" s="1"/>
  <c r="F21" i="2"/>
  <c r="I25" i="2"/>
  <c r="F46" i="2"/>
  <c r="F36" i="2"/>
  <c r="G42" i="2"/>
  <c r="J42" i="2" s="1"/>
  <c r="G33" i="2"/>
  <c r="J33" i="2" s="1"/>
  <c r="F33" i="2"/>
  <c r="K15" i="2"/>
  <c r="M15" i="2" s="1"/>
  <c r="F14" i="2"/>
  <c r="G38" i="2"/>
  <c r="J38" i="2" s="1"/>
  <c r="F19" i="2"/>
  <c r="F11" i="2"/>
  <c r="F44" i="2"/>
  <c r="J41" i="2"/>
  <c r="G45" i="2"/>
  <c r="J45" i="2" s="1"/>
  <c r="G41" i="2"/>
  <c r="F42" i="2"/>
  <c r="G22" i="2"/>
  <c r="K22" i="2" s="1"/>
  <c r="M22" i="2" s="1"/>
  <c r="F22" i="2"/>
  <c r="G23" i="2"/>
  <c r="K23" i="2" s="1"/>
  <c r="M23" i="2" s="1"/>
  <c r="F23" i="2"/>
  <c r="K8" i="2"/>
  <c r="K24" i="1"/>
  <c r="M7" i="1"/>
  <c r="F49" i="3" l="1"/>
  <c r="G49" i="3"/>
  <c r="H48" i="3"/>
  <c r="J48" i="3" s="1"/>
  <c r="H49" i="3"/>
  <c r="J33" i="3"/>
  <c r="K23" i="3"/>
  <c r="G25" i="3"/>
  <c r="F49" i="2"/>
  <c r="G49" i="2"/>
  <c r="F25" i="2"/>
  <c r="G25" i="2"/>
  <c r="K25" i="2"/>
  <c r="M8" i="2"/>
  <c r="M23" i="3" l="1"/>
  <c r="K25" i="3"/>
  <c r="H49" i="2"/>
</calcChain>
</file>

<file path=xl/sharedStrings.xml><?xml version="1.0" encoding="utf-8"?>
<sst xmlns="http://schemas.openxmlformats.org/spreadsheetml/2006/main" count="218" uniqueCount="77">
  <si>
    <t>Base amount</t>
  </si>
  <si>
    <t>Base amount goes toward shared collection</t>
  </si>
  <si>
    <t>Holds reduction amount</t>
  </si>
  <si>
    <t>Holds reduction amount goes to Advantage</t>
  </si>
  <si>
    <t>Base amount**</t>
  </si>
  <si>
    <t>Usage</t>
  </si>
  <si>
    <t>% of usage</t>
  </si>
  <si>
    <t>Population*</t>
  </si>
  <si>
    <t>% of population</t>
  </si>
  <si>
    <t>percentage</t>
  </si>
  <si>
    <t>Share</t>
  </si>
  <si>
    <t>Holds placed</t>
  </si>
  <si>
    <t>% of holds placed</t>
  </si>
  <si>
    <t>Share (Advantage)</t>
  </si>
  <si>
    <t>Buying Pool Total</t>
  </si>
  <si>
    <t>Buying Pool</t>
  </si>
  <si>
    <t>Change</t>
  </si>
  <si>
    <t>Arrowhead Library System</t>
  </si>
  <si>
    <t>Bridges Library System</t>
  </si>
  <si>
    <t>IFLS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</si>
  <si>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</si>
  <si>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</si>
  <si>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</si>
  <si>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</si>
  <si>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</si>
  <si>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</si>
  <si>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</si>
  <si>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</si>
  <si>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</si>
  <si>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</si>
  <si>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</si>
  <si>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</si>
  <si>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</si>
  <si>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</si>
  <si>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</si>
  <si>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</si>
  <si>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</si>
  <si>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Nicolet 2020 circulation: 479,597</t>
  </si>
  <si>
    <t>Nicolet 2019 circulation: 360,266</t>
  </si>
  <si>
    <t>OWLS 2020 circulation: 280,786</t>
  </si>
  <si>
    <t>OWLS 2019 circulation: 236,560</t>
  </si>
  <si>
    <t>Total circulations: 760,383</t>
  </si>
  <si>
    <t>Total circulations:  596,825</t>
  </si>
  <si>
    <t>Percentage of Nicolet circulation: 63.1%</t>
  </si>
  <si>
    <t>Percentage of Nicolet circulation: 60.4%</t>
  </si>
  <si>
    <t>Percentage of OWLS circulation: 36.9%</t>
  </si>
  <si>
    <t>Percentage of OWLS circulation: 39.6%</t>
  </si>
  <si>
    <t>Total holds: 373,969</t>
  </si>
  <si>
    <t>Total holds: 283,503</t>
  </si>
  <si>
    <t>63.1% (for Nicolet) of holds: 235,974</t>
  </si>
  <si>
    <t>60.4% (for Nicolet) of holds: 171,133</t>
  </si>
  <si>
    <t>36.9% (for OWLS) of holds: 137,995</t>
  </si>
  <si>
    <t>39.6% (for OWLS) of holds: 112,370</t>
  </si>
  <si>
    <t>DRAFT 2022 BUYING POOL - NO MAGAZINES</t>
  </si>
  <si>
    <t>DRAFT 2022 BUYING POOL  &amp; MAGAZINES COSTS USING BUYING POOL FORMULA</t>
  </si>
  <si>
    <t>2022 Buying Pool</t>
  </si>
  <si>
    <t>2022 Magazine Costs - using buying pool formula</t>
  </si>
  <si>
    <t>Magazine amount</t>
  </si>
  <si>
    <t>Population</t>
  </si>
  <si>
    <t>Buying Pool Total with Magazines</t>
  </si>
  <si>
    <t>DRAFT 2022 BUYING POOL  &amp; MAGAZINES COSTS USING MAGAZINE CIRCULTION ONLY</t>
  </si>
  <si>
    <t>2022 Magazine Costs - using magazine circulation only</t>
  </si>
  <si>
    <t>Magazine Usage Feb - April 2021</t>
  </si>
  <si>
    <t>Nicolet Federated Library System</t>
  </si>
  <si>
    <t>Outagamie Waupaca Library System</t>
  </si>
  <si>
    <t>WPLC Magazine usage February 5, 2021 through April 30, 2021</t>
  </si>
  <si>
    <t>Row Labels</t>
  </si>
  <si>
    <t>Sum of Checkouts</t>
  </si>
  <si>
    <t>InfoSoup</t>
  </si>
  <si>
    <t>Milwaukee County Federated Library System</t>
  </si>
  <si>
    <t>Wisconsin Valley Library Service</t>
  </si>
  <si>
    <t>Grand Total</t>
  </si>
  <si>
    <t>Nicolet Magazine Circs: 3701</t>
  </si>
  <si>
    <t>OWLS Magazine Circs: 1786</t>
  </si>
  <si>
    <t>Total circulations: 5487</t>
  </si>
  <si>
    <t>Percentage of Nicolet circulation: 67%</t>
  </si>
  <si>
    <t>Percentage of OWLS circulation: 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</si>
</sst>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6" fontId="0" fillId="0" borderId="0" xfId="0" applyNumberFormat="1"/>
    <xf numFmtId="0" fontId="2" fillId="0" borderId="0" xfId="0" applyFont="1"/>
    <xf numFmtId="164" fontId="2" fillId="0" borderId="0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5" fontId="1" fillId="3" borderId="0" xfId="3" applyNumberFormat="1" applyFont="1" applyFill="1" applyBorder="1"/>
    <xf numFmtId="166" fontId="1" fillId="0" borderId="0" xfId="4" applyNumberFormat="1" applyFont="1" applyBorder="1"/>
    <xf numFmtId="165" fontId="1" fillId="0" borderId="0" xfId="3" applyNumberFormat="1" applyFont="1" applyBorder="1"/>
    <xf numFmtId="164" fontId="0" fillId="4" borderId="0" xfId="0" applyNumberFormat="1" applyFill="1"/>
    <xf numFmtId="3" fontId="0" fillId="3" borderId="0" xfId="0" applyNumberFormat="1" applyFill="1"/>
    <xf numFmtId="166" fontId="1" fillId="0" borderId="0" xfId="5" applyNumberFormat="1" applyFont="1" applyFill="1" applyBorder="1"/>
    <xf numFmtId="164" fontId="0" fillId="2" borderId="0" xfId="0" applyNumberFormat="1" applyFill="1"/>
    <xf numFmtId="164" fontId="1" fillId="5" borderId="0" xfId="1" applyNumberFormat="1" applyFont="1" applyFill="1" applyBorder="1"/>
    <xf numFmtId="0" fontId="8" fillId="0" borderId="0" xfId="6" applyFont="1" applyBorder="1" applyAlignment="1" applyProtection="1">
      <alignment wrapText="1"/>
    </xf>
    <xf numFmtId="165" fontId="1" fillId="0" borderId="0" xfId="3" applyNumberFormat="1" applyFont="1" applyFill="1" applyBorder="1"/>
    <xf numFmtId="44" fontId="0" fillId="0" borderId="0" xfId="0" applyNumberFormat="1"/>
    <xf numFmtId="1" fontId="0" fillId="0" borderId="0" xfId="0" applyNumberFormat="1"/>
    <xf numFmtId="166" fontId="1" fillId="0" borderId="0" xfId="5" applyNumberFormat="1" applyFont="1" applyBorder="1"/>
    <xf numFmtId="44" fontId="0" fillId="2" borderId="0" xfId="0" applyNumberFormat="1" applyFill="1"/>
    <xf numFmtId="44" fontId="5" fillId="0" borderId="0" xfId="0" applyNumberFormat="1" applyFont="1"/>
    <xf numFmtId="0" fontId="2" fillId="0" borderId="0" xfId="0" applyFont="1" applyAlignment="1">
      <alignment wrapText="1"/>
    </xf>
    <xf numFmtId="165" fontId="1" fillId="0" borderId="0" xfId="7" applyNumberFormat="1" applyFont="1" applyBorder="1"/>
    <xf numFmtId="3" fontId="0" fillId="0" borderId="0" xfId="0" applyNumberFormat="1"/>
    <xf numFmtId="166" fontId="0" fillId="0" borderId="0" xfId="0" applyNumberFormat="1"/>
    <xf numFmtId="10" fontId="5" fillId="0" borderId="0" xfId="0" applyNumberFormat="1" applyFont="1"/>
    <xf numFmtId="9" fontId="1" fillId="0" borderId="0" xfId="4" applyFont="1" applyBorder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164" fontId="5" fillId="0" borderId="0" xfId="5" applyNumberFormat="1" applyFont="1" applyBorder="1"/>
    <xf numFmtId="10" fontId="1" fillId="4" borderId="0" xfId="5" applyNumberFormat="1" applyFont="1" applyFill="1" applyBorder="1"/>
    <xf numFmtId="44" fontId="0" fillId="0" borderId="0" xfId="0" applyNumberFormat="1" applyFill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pivotButton="1"/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6" borderId="0" xfId="0" applyFont="1" applyFill="1" applyAlignment="1">
      <alignment horizontal="left" wrapText="1"/>
    </xf>
  </cellXfs>
  <cellStyles count="8">
    <cellStyle name="Comma 2" xfId="7"/>
    <cellStyle name="Comma 3" xfId="3"/>
    <cellStyle name="Currency" xfId="1" builtinId="4"/>
    <cellStyle name="Currency 3" xfId="2"/>
    <cellStyle name="Hyperlink" xfId="6" builtinId="8"/>
    <cellStyle name="Normal" xfId="0" builtinId="0"/>
    <cellStyle name="Percent 2" xfId="4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clai\Dropbox%20(WiLS)\WiLS-wide\WPLC\Board,%20Committees,%20and%20Workgroups\Steering%20Committee\Meeting%20Materials\2021\04-15-2021\WPLC%20Magazine%20Usage%20by%20Systems%20Feb%205-April%203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ody Clark" refreshedDate="44316.554586574071" createdVersion="7" refreshedVersion="7" minRefreshableVersion="3" recordCount="398">
  <cacheSource type="worksheet">
    <worksheetSource name="Table1" r:id="rId2"/>
  </cacheSource>
  <cacheFields count="3">
    <cacheField name="Branch" numFmtId="0">
      <sharedItems count="398">
        <s v="Arrowhead Library System - Beloit Public Library"/>
        <s v="Arrowhead Library System - Clinton Public Library"/>
        <s v="Arrowhead Library System - Eager Free Public Library"/>
        <s v="Arrowhead Library System - Edgerton Public Library"/>
        <s v="Arrowhead Library System - Hedberg Public Library"/>
        <s v="Arrowhead Library System - Milton Public Library"/>
        <s v="Arrowhead Library System - Orfordville Public Library"/>
        <s v="Bridges Library System - Alice Baker"/>
        <s v="Bridges Library System - Big Bend"/>
        <s v="Bridges Library System - Brookfield"/>
        <s v="Bridges Library System - Delafield"/>
        <s v="Bridges Library System - Elm Grove"/>
        <s v="Bridges Library System - Fort Atkinson"/>
        <s v="Bridges Library System - Hartland"/>
        <s v="Bridges Library System - Jefferson"/>
        <s v="Bridges Library System - Johnson Creek"/>
        <s v="Bridges Library System - Lake Mills"/>
        <s v="Bridges Library System - Menomonee Falls Public Library"/>
        <s v="Bridges Library System - Mukwonago"/>
        <s v="Bridges Library System - Muskego"/>
        <s v="Bridges Library System - New Berlin"/>
        <s v="Bridges Library System - Oconomowoc"/>
        <s v="Bridges Library System - Palmyra"/>
        <s v="Bridges Library System - Pauline Haass"/>
        <s v="Bridges Library System - Pewaukee"/>
        <s v="Bridges Library System - Town Hall"/>
        <s v="Bridges Library System - Waterloo"/>
        <s v="Bridges Library System - Watertown"/>
        <s v="Bridges Library System - Waukesha"/>
        <s v="Bridges Library System - Whitewater"/>
        <s v="IFLS Library System - Altoona"/>
        <s v="IFLS Library System - Amery"/>
        <s v="IFLS Library System - Augusta"/>
        <s v="IFLS Library System - Baldwin"/>
        <s v="IFLS Library System - Balsam Lake"/>
        <s v="IFLS Library System - Barron"/>
        <s v="IFLS Library System - Bloomer"/>
        <s v="IFLS Library System - Boyceville"/>
        <s v="IFLS Library System - Bruce"/>
        <s v="IFLS Library System - Cadott"/>
        <s v="IFLS Library System - Cameron"/>
        <s v="IFLS Library System - Chetek"/>
        <s v="IFLS Library System - Chippewa Falls"/>
        <s v="IFLS Library System - Colfax"/>
        <s v="IFLS Library System - Cumberland"/>
        <s v="IFLS Library System - Dresser"/>
        <s v="IFLS Library System - Durand Community Library"/>
        <s v="IFLS Library System - Eau Claire (LE Phillips)"/>
        <s v="IFLS Library System - Elk Mound"/>
        <s v="IFLS Library System - Ellsworth"/>
        <s v="IFLS Library System - Elmwood"/>
        <s v="IFLS Library System - Fall Creek"/>
        <s v="IFLS Library System - Frederic"/>
        <s v="IFLS Library System - Glenwood City"/>
        <s v="IFLS Library System - Hammond"/>
        <s v="IFLS Library System - Hudson"/>
        <s v="IFLS Library System - Ladysmith"/>
        <s v="IFLS Library System - Luck"/>
        <s v="IFLS Library System - Menomonie"/>
        <s v="IFLS Library System - Milltown"/>
        <s v="IFLS Library System - MORE"/>
        <s v="IFLS Library System - New Richmond"/>
        <s v="IFLS Library System - Ogema"/>
        <s v="IFLS Library System - Osceola"/>
        <s v="IFLS Library System - Park Falls"/>
        <s v="IFLS Library System - Pepin"/>
        <s v="IFLS Library System - Phillips"/>
        <s v="IFLS Library System - Plum City"/>
        <s v="IFLS Library System - Prescott"/>
        <s v="IFLS Library System - Rice Lake"/>
        <s v="IFLS Library System - River Falls"/>
        <s v="IFLS Library System - Roberts (Hazel Mackin)"/>
        <s v="IFLS Library System - Sand Creek"/>
        <s v="IFLS Library System - Somerset"/>
        <s v="IFLS Library System - St. Croix Falls"/>
        <s v="IFLS Library System - Stanley"/>
        <s v="IFLS Library System - Turtle Lake"/>
        <s v="IFLS Library System - Woodville"/>
        <s v="InfoSoup"/>
        <s v="Kenosha County Library System"/>
        <s v="Kenosha County Library System - Community Library"/>
        <s v="Lakeshores Library System - Burlington"/>
        <s v="Lakeshores Library System - Darien"/>
        <s v="Lakeshores Library System - Delavan"/>
        <s v="Lakeshores Library System - East Troy"/>
        <s v="Lakeshores Library System - Elkhorn"/>
        <s v="Lakeshores Library System - Fontana"/>
        <s v="Lakeshores Library System - Genoa City"/>
        <s v="Lakeshores Library System - Lake Geneva"/>
        <s v="Lakeshores Library System - Racine Public Library"/>
        <s v="Lakeshores Library System - Rochester"/>
        <s v="Lakeshores Library System - Sharon"/>
        <s v="Lakeshores Library System - Union Grove"/>
        <s v="Lakeshores Library System - Walworth"/>
        <s v="Lakeshores Library System - Waterford"/>
        <s v="Lakeshores Library System - Williams Bay"/>
        <s v="Manitowoc-Calumet Library System - Brillion"/>
        <s v="Manitowoc-Calumet Library System - Chilton"/>
        <s v="Manitowoc-Calumet Library System - Kiel"/>
        <s v="Manitowoc-Calumet Library System - Manitowoc"/>
        <s v="Manitowoc-Calumet Library System - New Holstein"/>
        <s v="Manitowoc-Calumet Library System - Two Rivers"/>
        <s v="Milwaukee Federated - Brown Deer"/>
        <s v="Milwaukee Federated - Cudahy"/>
        <s v="Milwaukee Federated - Franklin"/>
        <s v="Milwaukee Federated - Greendale"/>
        <s v="Milwaukee Federated - Greenfield"/>
        <s v="Milwaukee Federated - Hales Corners"/>
        <s v="Milwaukee Federated - Milwaukee"/>
        <s v="Milwaukee Federated - North Shore"/>
        <s v="Milwaukee Federated - Oak Creek"/>
        <s v="Milwaukee Federated - Shorewood"/>
        <s v="Milwaukee Federated - South Milwaukee"/>
        <s v="Milwaukee Federated - St. Francis"/>
        <s v="Milwaukee Federated - Wauwatosa"/>
        <s v="Milwaukee Federated - West Allis"/>
        <s v="Milwaukee Federated - West Milwaukee"/>
        <s v="Milwaukee Federated - Whitefish Bay"/>
        <s v="Monarch Library System - Beaver Dam"/>
        <s v="Monarch Library System - Brownsville Public Library"/>
        <s v="Monarch Library System - Cedar Grove Public Library"/>
        <s v="Monarch Library System - Cedarburg Public Library"/>
        <s v="Monarch Library System - Elkhart Lake Public Library"/>
        <s v="Monarch Library System - ESLS Bookmobile"/>
        <s v="Monarch Library System - Fox Lake Public Library"/>
        <s v="Monarch Library System - Frank L. Weyenberg Library of Mequon-Thiensville"/>
        <s v="Monarch Library System - Germantown Community Library"/>
        <s v="Monarch Library System - Grafton Public Library"/>
        <s v="Monarch Library System - Horicon Public Library"/>
        <s v="Monarch Library System - Hustisford Community Library"/>
        <s v="Monarch Library System - Iron Ridge Public Library"/>
        <s v="Monarch Library System - Jack Russell Memorial Library (Hartford)"/>
        <s v="Monarch Library System - Juneau Public Library"/>
        <s v="Monarch Library System - Kewaskum Public Library"/>
        <s v="Monarch Library System - Kohler Public Library"/>
        <s v="Monarch Library System - Lakeview Community Library"/>
        <s v="Monarch Library System - Lomira QuadGraphics Community Library"/>
        <s v="Monarch Library System - Mayville Public Library"/>
        <s v="Monarch Library System - Mead Public Library (Sheboygan)"/>
        <s v="Monarch Library System - Oostburg Public Library"/>
        <s v="Monarch Library System - Oscar Grady Public Library (Saukville)"/>
        <s v="Monarch Library System - Plymouth Public Library"/>
        <s v="Monarch Library System - Reeseville Public Library"/>
        <s v="Monarch Library System - Sheboygan Falls Memorial Library"/>
        <s v="Monarch Library System - Slinger Community Library"/>
        <s v="Monarch Library System - Theresa Public Library"/>
        <s v="Monarch Library System - W.J. Niederkorn Library"/>
        <s v="Monarch Library System - Waupun Public Library"/>
        <s v="Monarch Library System - West Bend Community Memorial Library"/>
        <s v="Brown County"/>
        <s v="InfoSoup - Algoma"/>
        <s v="InfoSoup - Baileys Harbor"/>
        <s v="InfoSoup - Birnamwood"/>
        <s v="InfoSoup - Bonduel"/>
        <s v="InfoSoup - Coleman-Pound"/>
        <s v="InfoSoup - Crivitz"/>
        <s v="InfoSoup - Egg Harbor"/>
        <s v="InfoSoup - Ephraim"/>
        <s v="InfoSoup - Fish Creek"/>
        <s v="InfoSoup - Florence"/>
        <s v="InfoSoup - Forestville"/>
        <s v="InfoSoup - Gillett"/>
        <s v="InfoSoup - Goodman-Dunbar"/>
        <s v="InfoSoup - Kewaunee"/>
        <s v="InfoSoup - Lakewood"/>
        <s v="InfoSoup - Lena"/>
        <s v="InfoSoup - Marinette"/>
        <s v="InfoSoup - Menominee Tribal/County Library"/>
        <s v="InfoSoup - Niagara"/>
        <s v="InfoSoup - Oconto"/>
        <s v="InfoSoup - Oconto Falls"/>
        <s v="InfoSoup - Oneida"/>
        <s v="InfoSoup - Peshtigo"/>
        <s v="InfoSoup - Shawano"/>
        <s v="InfoSoup - Sister Bay"/>
        <s v="InfoSoup - Sturgeon Bay"/>
        <s v="InfoSoup - Wausaukee"/>
        <s v="InfoSoup - Wittenberg"/>
        <s v="Northern Waters - Ashland"/>
        <s v="Northern Waters - Bayfield"/>
        <s v="Northern Waters - Boulder Junction"/>
        <s v="Northern Waters - Cable"/>
        <s v="Northern Waters - Drummond"/>
        <s v="Northern Waters - Eagle River"/>
        <s v="Northern Waters - Grantsburg"/>
        <s v="Northern Waters - Hayward"/>
        <s v="Northern Waters - Hurley"/>
        <s v="Northern Waters - Iron River"/>
        <s v="Northern Waters - Land O Lakes"/>
        <s v="Northern Waters - LCO College"/>
        <s v="Northern Waters - Madeline Island"/>
        <s v="Northern Waters - Manitowish Waters"/>
        <s v="Northern Waters - Mellen"/>
        <s v="Northern Waters - Mercer"/>
        <s v="Northern Waters - NWLS"/>
        <s v="Northern Waters - Phelps"/>
        <s v="Northern Waters - Presque Isle"/>
        <s v="Northern Waters - Sayner"/>
        <s v="Northern Waters - Shell Lake"/>
        <s v="Northern Waters - Spooner"/>
        <s v="Northern Waters - Superior"/>
        <s v="Northern Waters - Washburn"/>
        <s v="Northern Waters - Webster"/>
        <s v="Northern Waters - Winchester"/>
        <s v="Northern Waters - Winter"/>
        <s v="InfoSoup - Appleton"/>
        <s v="InfoSoup - Black Creek"/>
        <s v="InfoSoup - Clintonville"/>
        <s v="InfoSoup - Fremont"/>
        <s v="InfoSoup - Hortonville"/>
        <s v="InfoSoup - Iola"/>
        <s v="InfoSoup - Kaukauna"/>
        <s v="InfoSoup - Kimberly"/>
        <s v="InfoSoup - Little Chute"/>
        <s v="InfoSoup - Manawa"/>
        <s v="InfoSoup - Marion"/>
        <s v="InfoSoup - New London"/>
        <s v="InfoSoup - Scandinavia"/>
        <s v="InfoSoup - Seymour"/>
        <s v="InfoSoup - Waupaca"/>
        <s v="InfoSoup - Weyauwega"/>
        <s v="South Central Library System - Adams County Library"/>
        <s v="South Central Library System - Angie W. Cox Public Library (Pardeeville)"/>
        <s v="South Central Library System - Baraboo Public Library"/>
        <s v="South Central Library System - Belleville Public Library"/>
        <s v="South Central Library System - Black Earth Public Library"/>
        <s v="South Central Library System - Brodhead Memorial Public Library"/>
        <s v="South Central Library System - Cambridge Community Library"/>
        <s v="South Central Library System - Charles &amp; JoAnn Lester Library (Nekoosa)"/>
        <s v="South Central Library System - Columbus Public Library"/>
        <s v="South Central Library System - Dane County Library Service"/>
        <s v="South Central Library System - Deerfield Public Library"/>
        <s v="South Central Library System - DeForest Area Public Library"/>
        <s v="South Central Library System - Fitchburg Public Library"/>
        <s v="South Central Library System - George Culver Community Library (Sauk City)"/>
        <s v="South Central Library System - Jane Morgan Memorial Library (Cambria)"/>
        <s v="South Central Library System - Kilbourn Public Library (Wisconsin Dells)"/>
        <s v="South Central Library System - Kraemer Library &amp; Community Center (Plain)"/>
        <s v="South Central Library System - Lester Public Library of Rome"/>
        <s v="South Central Library System - Lester Public Library of Vesper"/>
        <s v="South Central Library System - Lettie W. Jensen Library (Amherst)"/>
        <s v="South Central Library System - Lodi Woman's Club Public Library"/>
        <s v="South Central Library System - Madison - Ashman"/>
        <s v="South Central Library System - Madison - Central"/>
        <s v="South Central Library System - Madison - Goodman"/>
        <s v="South Central Library System - Madison - Hawthorne"/>
        <s v="South Central Library System - Madison - Lakeview"/>
        <s v="South Central Library System - Madison - Meadowridge"/>
        <s v="South Central Library System - Madison - Monroe"/>
        <s v="South Central Library System - Madison - Pinney"/>
        <s v="South Central Library System - Madison - Sequoya"/>
        <s v="South Central Library System - Marshall Community Library"/>
        <s v="South Central Library System - Marshfield Public Library"/>
        <s v="South Central Library System - Mazomanie Free Library"/>
        <s v="South Central Library System - McFarland Public Library"/>
        <s v="South Central Library System - McMillan Memorial Library (Wisconsin Rapids)"/>
        <s v="South Central Library System - Middleton Public Library"/>
        <s v="South Central Library System - Monona Public Library"/>
        <s v="South Central Library System - Monroe Public Library"/>
        <s v="South Central Library System - Monticello Public Library"/>
        <s v="South Central Library System - Mt. Horeb Public Library"/>
        <s v="South Central Library System - New Glarus Public Library"/>
        <s v="South Central Library System - Oregon Public Library"/>
        <s v="South Central Library System - Pittsville Community Library"/>
        <s v="South Central Library System - Portage County Public Library (Plover)"/>
        <s v="South Central Library System - Portage County Public Library (Rosholt)"/>
        <s v="South Central Library System - Portage County Public Library (Stevens Point)"/>
        <s v="South Central Library System - Portage Public Library"/>
        <s v="South Central Library System - Poynette Area Public Library"/>
        <s v="South Central Library System - Randolph"/>
        <s v="South Central Library System - Reedsburg Public Library"/>
        <s v="South Central Library System - Rio Community Library"/>
        <s v="South Central Library System - Rosemary Garfoot Public Library (Cross Plains)"/>
        <s v="South Central Library System - Ruth Culver Community Library (Prairie du Sac)"/>
        <s v="South Central Library System - SCLS Interlibrary Loan"/>
        <s v="South Central Library System - Spring Green Community Library"/>
        <s v="South Central Library System - Stoughton Public Library"/>
        <s v="South Central Library System - Sun Prairie Public Library"/>
        <s v="South Central Library System - Verona Public Library"/>
        <s v="South Central Library System - Waunakee Public Library"/>
        <s v="Southwest Wisconsin Library System-Argyle"/>
        <s v="Southwest Wisconsin Library System-Barneveld"/>
        <s v="Southwest Wisconsin Library System-Benton"/>
        <s v="Southwest Wisconsin Library System-Blanchardville"/>
        <s v="Southwest Wisconsin Library System-Bloomington"/>
        <s v="Southwest Wisconsin Library System-Boscobel"/>
        <s v="Southwest Wisconsin Library System-Cassville"/>
        <s v="Southwest Wisconsin Library System-Cuba City"/>
        <s v="Southwest Wisconsin Library System-Darlington"/>
        <s v="Southwest Wisconsin Library System-Dickeyville"/>
        <s v="Southwest Wisconsin Library System-Dodgeville"/>
        <s v="Southwest Wisconsin Library System-Gays Mills"/>
        <s v="Southwest Wisconsin Library System-Gratiot Annex Library"/>
        <s v="Southwest Wisconsin Library System-Hazel Green"/>
        <s v="Southwest Wisconsin Library System-Headquarters"/>
        <s v="Southwest Wisconsin Library System-Lancaster"/>
        <s v="Southwest Wisconsin Library System-Livingston"/>
        <s v="Southwest Wisconsin Library System-Lone Rock"/>
        <s v="Southwest Wisconsin Library System-Mineral Point"/>
        <s v="Southwest Wisconsin Library System-Montfort"/>
        <s v="Southwest Wisconsin Library System-Muscoda"/>
        <s v="Southwest Wisconsin Library System-Platteville"/>
        <s v="Southwest Wisconsin Library System-Potosi"/>
        <s v="Southwest Wisconsin Library System-Prairie du Chien"/>
        <s v="Southwest Wisconsin Library System-Richland Center"/>
        <s v="Southwest Wisconsin Library System-Shullsburg"/>
        <s v="Southwest Wisconsin Library System-Soldiers Grove"/>
        <s v="Southwest Wisconsin Library System-Viola"/>
        <s v="Winding Rivers Library System - Alma Public Library"/>
        <s v="Winding Rivers Library System - Arcadia Free Public Library"/>
        <s v="Winding Rivers Library System - Bangor-La Crosse County Library"/>
        <s v="Winding Rivers Library System - Bekkum Memorial Library"/>
        <s v="Winding Rivers Library System - Black River Falls Public Library"/>
        <s v="Winding Rivers Library System - Blair-Preston Public Library"/>
        <s v="Winding Rivers Library System - Campbell-La Crosse County Library"/>
        <s v="Winding Rivers Library System - Cashton Public Library"/>
        <s v="Winding Rivers Library System - Coon Valley Library (Knutson)"/>
        <s v="Winding Rivers Library System - Elroy Public Library"/>
        <s v="Winding Rivers Library System - Ettrick Public Library"/>
        <s v="Winding Rivers Library System - Galesville Public Library"/>
        <s v="Winding Rivers Library System - Hauge Memorial Library"/>
        <s v="Winding Rivers Library System - Hillsboro Public Library"/>
        <s v="Winding Rivers Library System - Holmen-La Crosse County Library"/>
        <s v="Winding Rivers Library System - La Crosse Library Main"/>
        <s v="Winding Rivers Library System - La Farge (Lawton)"/>
        <s v="Winding Rivers Library System - Mauston Public Library (Hatch)"/>
        <s v="Winding Rivers Library System - Mondovi Public Library"/>
        <s v="Winding Rivers Library System - Necedah Memorial Library"/>
        <s v="Winding Rivers Library System - New Lisbon Memorial Library"/>
        <s v="Winding Rivers Library System - Norwalk Public Library"/>
        <s v="Winding Rivers Library System - Onalaska-La Crosse County Library"/>
        <s v="Winding Rivers Library System - Ontario Public Library"/>
        <s v="Winding Rivers Library System - Sparta Free Library"/>
        <s v="Winding Rivers Library System - Tomah Public Library"/>
        <s v="Winding Rivers Library System - Trempealeau Public Library (Shirley Wright)"/>
        <s v="Winding Rivers Library System - Viroqua Public Library (McIntosh)"/>
        <s v="Winding Rivers Library System - West Salem - La Crosse County Library"/>
        <s v="Winding Rivers Library System - Whitehall Public Library"/>
        <s v="Winding Rivers Library System - Wilton Public Library"/>
        <s v="Winding Rivers Library System - Wonewoc Public Library"/>
        <s v="Fond du Lac Public Library "/>
        <s v="Winnefox - Berlin Public Library"/>
        <s v="Winnefox - Brandon Public Library"/>
        <s v="Winnefox - Caestecker Public Library in Green Lake"/>
        <s v="Winnefox - Campbellsport Public Library"/>
        <s v="Winnefox - Carter Memorial Library in Omro"/>
        <s v="Winnefox - Coloma Public Library"/>
        <s v="Winnefox - Endeavor Public Library"/>
        <s v="Winnefox - Hancock Public Library"/>
        <s v="Winnefox - Kingston Public Library"/>
        <s v="Winnefox - Leon-Saxeville Library in Pine River"/>
        <s v="Winnefox - Markesan Public Library"/>
        <s v="Winnefox - Menasha Public Library"/>
        <s v="Winnefox - Montello Public Library"/>
        <s v="Winnefox - Neenah Public Library"/>
        <s v="Winnefox - Neshkoro Public Library"/>
        <s v="Winnefox - Oakfield Public Library"/>
        <s v="Winnefox - Oshkosh Public Library"/>
        <s v="Winnefox - Oxford Public Library"/>
        <s v="Winnefox - Packwaukee Public Library"/>
        <s v="Winnefox - Plainfield Public Library"/>
        <s v="Winnefox - Poy Sippi Public Library"/>
        <s v="Winnefox - Princeton Public Library"/>
        <s v="Winnefox - Redgranite Public Library"/>
        <s v="Winnefox - Ripon Public Library"/>
        <s v="Winnefox - Spillman Public Library"/>
        <s v="Winnefox - Wautoma Public Library"/>
        <s v="Winnefox - Westfield Public Library"/>
        <s v="Winnefox - Wild Rose Public Library"/>
        <s v="Winnefox - Winneconne Public Library"/>
        <s v="Wisconsin Valley Library Service - Abbotsford Public Library"/>
        <s v="Wisconsin Valley Library Service - Antigo Public Library"/>
        <s v="Wisconsin Valley Library Service - Colby Public Library"/>
        <s v="Wisconsin Valley Library Service - Crandon Public Library"/>
        <s v="Wisconsin Valley Library Service - Greenwood Public Library"/>
        <s v="Wisconsin Valley Library Service - Laona Public Library"/>
        <s v="Wisconsin Valley Library Service - Loyal Public Library"/>
        <s v="Wisconsin Valley Library Service - Marathon County - Athens"/>
        <s v="Wisconsin Valley Library Service - Marathon County - Edgar"/>
        <s v="Wisconsin Valley Library Service - Marathon County - Hatley"/>
        <s v="Wisconsin Valley Library Service - Marathon County - Marathon Branch Library"/>
        <s v="Wisconsin Valley Library Service - Marathon County - Mosinee"/>
        <s v="Wisconsin Valley Library Service - Marathon County - Rothschild"/>
        <s v="Wisconsin Valley Library Service - Marathon County - Spencer"/>
        <s v="Wisconsin Valley Library Service - Marathon County - Stratford"/>
        <s v="Wisconsin Valley Library Service - Marathon County - Wausau Headquarters"/>
        <s v="Wisconsin Valley Library Service - Medford Public Library"/>
        <s v="Wisconsin Valley Library Service - Minocqua Public Library"/>
        <s v="Wisconsin Valley Library Service - Neillsville Public Library"/>
        <s v="Wisconsin Valley Library Service - Owen Public Library"/>
        <s v="Wisconsin Valley Library Service - Rhinelander District Library"/>
        <s v="Wisconsin Valley Library Service - Rib Lake Public Library"/>
        <s v="Wisconsin Valley Library Service - Stetsonville Public Library"/>
        <s v="Wisconsin Valley Library Service - T.B. Scott Free Library"/>
        <s v="Wisconsin Valley Library Service - Thorp Public Library"/>
        <s v="Wisconsin Valley Library Service - Three Lakes Public Library"/>
        <s v="Wisconsin Valley Library Service - Tomahawk Public Library"/>
        <s v="Wisconsin Valley Library Service - Westboro Public Library"/>
      </sharedItems>
    </cacheField>
    <cacheField name="System" numFmtId="0">
      <sharedItems count="17">
        <s v="Arrowhead Library System"/>
        <s v="Bridges Library System"/>
        <s v="IFLS Library System"/>
        <s v="InfoSoup"/>
        <s v="Kenosha County Library System"/>
        <s v="Lakeshores Library System"/>
        <s v="Manitowoc-Calumet Library System"/>
        <s v="Milwaukee County Federated Library System"/>
        <s v="Monarch Library System"/>
        <s v="Nicolet Federated Library System"/>
        <s v="Northern Waters Library Service"/>
        <s v="Outagamie Waupaca Library System"/>
        <s v="South Central Library System"/>
        <s v="Southwest Wisconsin Library System"/>
        <s v="Winding Rivers Library System"/>
        <s v="Winnefox Library System"/>
        <s v="Wisconsin Valley Library Service"/>
      </sharedItems>
    </cacheField>
    <cacheField name="Checkouts" numFmtId="0">
      <sharedItems containsSemiMixedTypes="0" containsString="0" containsNumber="1" containsInteger="1" minValue="1" maxValue="34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8">
  <r>
    <x v="0"/>
    <x v="0"/>
    <n v="87"/>
  </r>
  <r>
    <x v="1"/>
    <x v="0"/>
    <n v="6"/>
  </r>
  <r>
    <x v="2"/>
    <x v="0"/>
    <n v="25"/>
  </r>
  <r>
    <x v="3"/>
    <x v="0"/>
    <n v="31"/>
  </r>
  <r>
    <x v="4"/>
    <x v="0"/>
    <n v="406"/>
  </r>
  <r>
    <x v="5"/>
    <x v="0"/>
    <n v="38"/>
  </r>
  <r>
    <x v="6"/>
    <x v="0"/>
    <n v="71"/>
  </r>
  <r>
    <x v="7"/>
    <x v="1"/>
    <n v="14"/>
  </r>
  <r>
    <x v="8"/>
    <x v="1"/>
    <n v="15"/>
  </r>
  <r>
    <x v="9"/>
    <x v="1"/>
    <n v="703"/>
  </r>
  <r>
    <x v="10"/>
    <x v="1"/>
    <n v="148"/>
  </r>
  <r>
    <x v="11"/>
    <x v="1"/>
    <n v="98"/>
  </r>
  <r>
    <x v="12"/>
    <x v="1"/>
    <n v="165"/>
  </r>
  <r>
    <x v="13"/>
    <x v="1"/>
    <n v="136"/>
  </r>
  <r>
    <x v="14"/>
    <x v="1"/>
    <n v="16"/>
  </r>
  <r>
    <x v="15"/>
    <x v="1"/>
    <n v="11"/>
  </r>
  <r>
    <x v="16"/>
    <x v="1"/>
    <n v="33"/>
  </r>
  <r>
    <x v="17"/>
    <x v="1"/>
    <n v="276"/>
  </r>
  <r>
    <x v="18"/>
    <x v="1"/>
    <n v="166"/>
  </r>
  <r>
    <x v="19"/>
    <x v="1"/>
    <n v="117"/>
  </r>
  <r>
    <x v="20"/>
    <x v="1"/>
    <n v="278"/>
  </r>
  <r>
    <x v="21"/>
    <x v="1"/>
    <n v="197"/>
  </r>
  <r>
    <x v="22"/>
    <x v="1"/>
    <n v="11"/>
  </r>
  <r>
    <x v="23"/>
    <x v="1"/>
    <n v="104"/>
  </r>
  <r>
    <x v="24"/>
    <x v="1"/>
    <n v="238"/>
  </r>
  <r>
    <x v="25"/>
    <x v="1"/>
    <n v="119"/>
  </r>
  <r>
    <x v="26"/>
    <x v="1"/>
    <n v="69"/>
  </r>
  <r>
    <x v="27"/>
    <x v="1"/>
    <n v="97"/>
  </r>
  <r>
    <x v="28"/>
    <x v="1"/>
    <n v="706"/>
  </r>
  <r>
    <x v="29"/>
    <x v="1"/>
    <n v="95"/>
  </r>
  <r>
    <x v="30"/>
    <x v="2"/>
    <n v="39"/>
  </r>
  <r>
    <x v="31"/>
    <x v="2"/>
    <n v="49"/>
  </r>
  <r>
    <x v="32"/>
    <x v="2"/>
    <n v="6"/>
  </r>
  <r>
    <x v="33"/>
    <x v="2"/>
    <n v="28"/>
  </r>
  <r>
    <x v="34"/>
    <x v="2"/>
    <n v="19"/>
  </r>
  <r>
    <x v="35"/>
    <x v="2"/>
    <n v="40"/>
  </r>
  <r>
    <x v="36"/>
    <x v="2"/>
    <n v="28"/>
  </r>
  <r>
    <x v="37"/>
    <x v="2"/>
    <n v="2"/>
  </r>
  <r>
    <x v="38"/>
    <x v="2"/>
    <n v="3"/>
  </r>
  <r>
    <x v="39"/>
    <x v="2"/>
    <n v="5"/>
  </r>
  <r>
    <x v="40"/>
    <x v="2"/>
    <n v="1"/>
  </r>
  <r>
    <x v="41"/>
    <x v="2"/>
    <n v="50"/>
  </r>
  <r>
    <x v="42"/>
    <x v="2"/>
    <n v="289"/>
  </r>
  <r>
    <x v="43"/>
    <x v="2"/>
    <n v="114"/>
  </r>
  <r>
    <x v="44"/>
    <x v="2"/>
    <n v="15"/>
  </r>
  <r>
    <x v="45"/>
    <x v="2"/>
    <n v="12"/>
  </r>
  <r>
    <x v="46"/>
    <x v="2"/>
    <n v="36"/>
  </r>
  <r>
    <x v="47"/>
    <x v="2"/>
    <n v="841"/>
  </r>
  <r>
    <x v="48"/>
    <x v="2"/>
    <n v="9"/>
  </r>
  <r>
    <x v="49"/>
    <x v="2"/>
    <n v="30"/>
  </r>
  <r>
    <x v="50"/>
    <x v="2"/>
    <n v="3"/>
  </r>
  <r>
    <x v="51"/>
    <x v="2"/>
    <n v="73"/>
  </r>
  <r>
    <x v="52"/>
    <x v="2"/>
    <n v="16"/>
  </r>
  <r>
    <x v="53"/>
    <x v="2"/>
    <n v="1"/>
  </r>
  <r>
    <x v="54"/>
    <x v="2"/>
    <n v="39"/>
  </r>
  <r>
    <x v="55"/>
    <x v="2"/>
    <n v="250"/>
  </r>
  <r>
    <x v="56"/>
    <x v="2"/>
    <n v="31"/>
  </r>
  <r>
    <x v="57"/>
    <x v="2"/>
    <n v="7"/>
  </r>
  <r>
    <x v="58"/>
    <x v="2"/>
    <n v="140"/>
  </r>
  <r>
    <x v="59"/>
    <x v="2"/>
    <n v="3"/>
  </r>
  <r>
    <x v="60"/>
    <x v="2"/>
    <n v="113"/>
  </r>
  <r>
    <x v="61"/>
    <x v="2"/>
    <n v="126"/>
  </r>
  <r>
    <x v="62"/>
    <x v="2"/>
    <n v="1"/>
  </r>
  <r>
    <x v="63"/>
    <x v="2"/>
    <n v="29"/>
  </r>
  <r>
    <x v="64"/>
    <x v="2"/>
    <n v="17"/>
  </r>
  <r>
    <x v="65"/>
    <x v="2"/>
    <n v="45"/>
  </r>
  <r>
    <x v="66"/>
    <x v="2"/>
    <n v="20"/>
  </r>
  <r>
    <x v="67"/>
    <x v="2"/>
    <n v="1"/>
  </r>
  <r>
    <x v="68"/>
    <x v="2"/>
    <n v="57"/>
  </r>
  <r>
    <x v="69"/>
    <x v="2"/>
    <n v="261"/>
  </r>
  <r>
    <x v="70"/>
    <x v="2"/>
    <n v="252"/>
  </r>
  <r>
    <x v="71"/>
    <x v="2"/>
    <n v="42"/>
  </r>
  <r>
    <x v="72"/>
    <x v="2"/>
    <n v="11"/>
  </r>
  <r>
    <x v="73"/>
    <x v="2"/>
    <n v="10"/>
  </r>
  <r>
    <x v="74"/>
    <x v="2"/>
    <n v="24"/>
  </r>
  <r>
    <x v="75"/>
    <x v="2"/>
    <n v="47"/>
  </r>
  <r>
    <x v="76"/>
    <x v="2"/>
    <n v="2"/>
  </r>
  <r>
    <x v="77"/>
    <x v="2"/>
    <n v="7"/>
  </r>
  <r>
    <x v="78"/>
    <x v="3"/>
    <n v="20"/>
  </r>
  <r>
    <x v="79"/>
    <x v="4"/>
    <n v="1348"/>
  </r>
  <r>
    <x v="80"/>
    <x v="4"/>
    <n v="508"/>
  </r>
  <r>
    <x v="81"/>
    <x v="5"/>
    <n v="103"/>
  </r>
  <r>
    <x v="82"/>
    <x v="5"/>
    <n v="3"/>
  </r>
  <r>
    <x v="83"/>
    <x v="5"/>
    <n v="73"/>
  </r>
  <r>
    <x v="84"/>
    <x v="5"/>
    <n v="12"/>
  </r>
  <r>
    <x v="85"/>
    <x v="5"/>
    <n v="52"/>
  </r>
  <r>
    <x v="86"/>
    <x v="5"/>
    <n v="15"/>
  </r>
  <r>
    <x v="87"/>
    <x v="5"/>
    <n v="10"/>
  </r>
  <r>
    <x v="88"/>
    <x v="5"/>
    <n v="139"/>
  </r>
  <r>
    <x v="89"/>
    <x v="5"/>
    <n v="578"/>
  </r>
  <r>
    <x v="90"/>
    <x v="5"/>
    <n v="1"/>
  </r>
  <r>
    <x v="91"/>
    <x v="5"/>
    <n v="9"/>
  </r>
  <r>
    <x v="92"/>
    <x v="5"/>
    <n v="19"/>
  </r>
  <r>
    <x v="93"/>
    <x v="5"/>
    <n v="119"/>
  </r>
  <r>
    <x v="94"/>
    <x v="5"/>
    <n v="150"/>
  </r>
  <r>
    <x v="95"/>
    <x v="5"/>
    <n v="53"/>
  </r>
  <r>
    <x v="96"/>
    <x v="6"/>
    <n v="14"/>
  </r>
  <r>
    <x v="97"/>
    <x v="6"/>
    <n v="71"/>
  </r>
  <r>
    <x v="98"/>
    <x v="6"/>
    <n v="25"/>
  </r>
  <r>
    <x v="99"/>
    <x v="6"/>
    <n v="473"/>
  </r>
  <r>
    <x v="100"/>
    <x v="6"/>
    <n v="31"/>
  </r>
  <r>
    <x v="101"/>
    <x v="6"/>
    <n v="308"/>
  </r>
  <r>
    <x v="102"/>
    <x v="7"/>
    <n v="42"/>
  </r>
  <r>
    <x v="103"/>
    <x v="7"/>
    <n v="85"/>
  </r>
  <r>
    <x v="104"/>
    <x v="7"/>
    <n v="534"/>
  </r>
  <r>
    <x v="105"/>
    <x v="7"/>
    <n v="251"/>
  </r>
  <r>
    <x v="106"/>
    <x v="7"/>
    <n v="227"/>
  </r>
  <r>
    <x v="107"/>
    <x v="7"/>
    <n v="316"/>
  </r>
  <r>
    <x v="108"/>
    <x v="7"/>
    <n v="3405"/>
  </r>
  <r>
    <x v="109"/>
    <x v="7"/>
    <n v="990"/>
  </r>
  <r>
    <x v="110"/>
    <x v="7"/>
    <n v="340"/>
  </r>
  <r>
    <x v="111"/>
    <x v="7"/>
    <n v="308"/>
  </r>
  <r>
    <x v="112"/>
    <x v="7"/>
    <n v="106"/>
  </r>
  <r>
    <x v="113"/>
    <x v="7"/>
    <n v="166"/>
  </r>
  <r>
    <x v="114"/>
    <x v="7"/>
    <n v="731"/>
  </r>
  <r>
    <x v="115"/>
    <x v="7"/>
    <n v="234"/>
  </r>
  <r>
    <x v="116"/>
    <x v="7"/>
    <n v="14"/>
  </r>
  <r>
    <x v="117"/>
    <x v="7"/>
    <n v="525"/>
  </r>
  <r>
    <x v="118"/>
    <x v="8"/>
    <n v="278"/>
  </r>
  <r>
    <x v="119"/>
    <x v="8"/>
    <n v="2"/>
  </r>
  <r>
    <x v="120"/>
    <x v="8"/>
    <n v="40"/>
  </r>
  <r>
    <x v="121"/>
    <x v="8"/>
    <n v="466"/>
  </r>
  <r>
    <x v="122"/>
    <x v="8"/>
    <n v="156"/>
  </r>
  <r>
    <x v="123"/>
    <x v="8"/>
    <n v="12"/>
  </r>
  <r>
    <x v="124"/>
    <x v="8"/>
    <n v="2"/>
  </r>
  <r>
    <x v="125"/>
    <x v="8"/>
    <n v="657"/>
  </r>
  <r>
    <x v="126"/>
    <x v="8"/>
    <n v="817"/>
  </r>
  <r>
    <x v="127"/>
    <x v="8"/>
    <n v="330"/>
  </r>
  <r>
    <x v="128"/>
    <x v="8"/>
    <n v="52"/>
  </r>
  <r>
    <x v="129"/>
    <x v="8"/>
    <n v="147"/>
  </r>
  <r>
    <x v="130"/>
    <x v="8"/>
    <n v="13"/>
  </r>
  <r>
    <x v="131"/>
    <x v="8"/>
    <n v="377"/>
  </r>
  <r>
    <x v="132"/>
    <x v="8"/>
    <n v="49"/>
  </r>
  <r>
    <x v="133"/>
    <x v="8"/>
    <n v="67"/>
  </r>
  <r>
    <x v="134"/>
    <x v="8"/>
    <n v="40"/>
  </r>
  <r>
    <x v="135"/>
    <x v="8"/>
    <n v="78"/>
  </r>
  <r>
    <x v="136"/>
    <x v="8"/>
    <n v="1"/>
  </r>
  <r>
    <x v="137"/>
    <x v="8"/>
    <n v="82"/>
  </r>
  <r>
    <x v="138"/>
    <x v="8"/>
    <n v="772"/>
  </r>
  <r>
    <x v="139"/>
    <x v="8"/>
    <n v="35"/>
  </r>
  <r>
    <x v="140"/>
    <x v="8"/>
    <n v="59"/>
  </r>
  <r>
    <x v="141"/>
    <x v="8"/>
    <n v="121"/>
  </r>
  <r>
    <x v="142"/>
    <x v="8"/>
    <n v="10"/>
  </r>
  <r>
    <x v="143"/>
    <x v="8"/>
    <n v="123"/>
  </r>
  <r>
    <x v="144"/>
    <x v="8"/>
    <n v="129"/>
  </r>
  <r>
    <x v="145"/>
    <x v="8"/>
    <n v="14"/>
  </r>
  <r>
    <x v="146"/>
    <x v="8"/>
    <n v="438"/>
  </r>
  <r>
    <x v="147"/>
    <x v="8"/>
    <n v="29"/>
  </r>
  <r>
    <x v="148"/>
    <x v="8"/>
    <n v="942"/>
  </r>
  <r>
    <x v="149"/>
    <x v="9"/>
    <n v="2593"/>
  </r>
  <r>
    <x v="150"/>
    <x v="9"/>
    <n v="38"/>
  </r>
  <r>
    <x v="151"/>
    <x v="9"/>
    <n v="28"/>
  </r>
  <r>
    <x v="152"/>
    <x v="9"/>
    <n v="5"/>
  </r>
  <r>
    <x v="153"/>
    <x v="9"/>
    <n v="5"/>
  </r>
  <r>
    <x v="154"/>
    <x v="9"/>
    <n v="5"/>
  </r>
  <r>
    <x v="155"/>
    <x v="9"/>
    <n v="73"/>
  </r>
  <r>
    <x v="156"/>
    <x v="9"/>
    <n v="38"/>
  </r>
  <r>
    <x v="157"/>
    <x v="9"/>
    <n v="11"/>
  </r>
  <r>
    <x v="158"/>
    <x v="9"/>
    <n v="3"/>
  </r>
  <r>
    <x v="159"/>
    <x v="9"/>
    <n v="55"/>
  </r>
  <r>
    <x v="160"/>
    <x v="9"/>
    <n v="32"/>
  </r>
  <r>
    <x v="161"/>
    <x v="9"/>
    <n v="27"/>
  </r>
  <r>
    <x v="162"/>
    <x v="9"/>
    <n v="2"/>
  </r>
  <r>
    <x v="163"/>
    <x v="9"/>
    <n v="46"/>
  </r>
  <r>
    <x v="164"/>
    <x v="9"/>
    <n v="21"/>
  </r>
  <r>
    <x v="165"/>
    <x v="9"/>
    <n v="1"/>
  </r>
  <r>
    <x v="166"/>
    <x v="9"/>
    <n v="148"/>
  </r>
  <r>
    <x v="167"/>
    <x v="9"/>
    <n v="3"/>
  </r>
  <r>
    <x v="168"/>
    <x v="9"/>
    <n v="9"/>
  </r>
  <r>
    <x v="169"/>
    <x v="9"/>
    <n v="18"/>
  </r>
  <r>
    <x v="170"/>
    <x v="9"/>
    <n v="76"/>
  </r>
  <r>
    <x v="171"/>
    <x v="9"/>
    <n v="5"/>
  </r>
  <r>
    <x v="172"/>
    <x v="9"/>
    <n v="7"/>
  </r>
  <r>
    <x v="173"/>
    <x v="9"/>
    <n v="79"/>
  </r>
  <r>
    <x v="174"/>
    <x v="9"/>
    <n v="163"/>
  </r>
  <r>
    <x v="175"/>
    <x v="9"/>
    <n v="184"/>
  </r>
  <r>
    <x v="176"/>
    <x v="9"/>
    <n v="16"/>
  </r>
  <r>
    <x v="177"/>
    <x v="9"/>
    <n v="10"/>
  </r>
  <r>
    <x v="178"/>
    <x v="10"/>
    <n v="56"/>
  </r>
  <r>
    <x v="179"/>
    <x v="10"/>
    <n v="71"/>
  </r>
  <r>
    <x v="180"/>
    <x v="10"/>
    <n v="81"/>
  </r>
  <r>
    <x v="181"/>
    <x v="10"/>
    <n v="40"/>
  </r>
  <r>
    <x v="182"/>
    <x v="10"/>
    <n v="6"/>
  </r>
  <r>
    <x v="183"/>
    <x v="10"/>
    <n v="55"/>
  </r>
  <r>
    <x v="184"/>
    <x v="10"/>
    <n v="9"/>
  </r>
  <r>
    <x v="185"/>
    <x v="10"/>
    <n v="165"/>
  </r>
  <r>
    <x v="186"/>
    <x v="10"/>
    <n v="4"/>
  </r>
  <r>
    <x v="187"/>
    <x v="10"/>
    <n v="42"/>
  </r>
  <r>
    <x v="188"/>
    <x v="10"/>
    <n v="160"/>
  </r>
  <r>
    <x v="189"/>
    <x v="10"/>
    <n v="3"/>
  </r>
  <r>
    <x v="190"/>
    <x v="10"/>
    <n v="20"/>
  </r>
  <r>
    <x v="191"/>
    <x v="10"/>
    <n v="5"/>
  </r>
  <r>
    <x v="192"/>
    <x v="10"/>
    <n v="47"/>
  </r>
  <r>
    <x v="193"/>
    <x v="10"/>
    <n v="92"/>
  </r>
  <r>
    <x v="194"/>
    <x v="10"/>
    <n v="10"/>
  </r>
  <r>
    <x v="195"/>
    <x v="10"/>
    <n v="8"/>
  </r>
  <r>
    <x v="196"/>
    <x v="10"/>
    <n v="52"/>
  </r>
  <r>
    <x v="197"/>
    <x v="10"/>
    <n v="26"/>
  </r>
  <r>
    <x v="198"/>
    <x v="10"/>
    <n v="56"/>
  </r>
  <r>
    <x v="199"/>
    <x v="10"/>
    <n v="393"/>
  </r>
  <r>
    <x v="200"/>
    <x v="10"/>
    <n v="509"/>
  </r>
  <r>
    <x v="201"/>
    <x v="10"/>
    <n v="53"/>
  </r>
  <r>
    <x v="202"/>
    <x v="10"/>
    <n v="31"/>
  </r>
  <r>
    <x v="203"/>
    <x v="10"/>
    <n v="16"/>
  </r>
  <r>
    <x v="204"/>
    <x v="10"/>
    <n v="9"/>
  </r>
  <r>
    <x v="205"/>
    <x v="11"/>
    <n v="1217"/>
  </r>
  <r>
    <x v="206"/>
    <x v="11"/>
    <n v="20"/>
  </r>
  <r>
    <x v="207"/>
    <x v="11"/>
    <n v="12"/>
  </r>
  <r>
    <x v="208"/>
    <x v="11"/>
    <n v="13"/>
  </r>
  <r>
    <x v="209"/>
    <x v="11"/>
    <n v="83"/>
  </r>
  <r>
    <x v="210"/>
    <x v="11"/>
    <n v="4"/>
  </r>
  <r>
    <x v="211"/>
    <x v="11"/>
    <n v="153"/>
  </r>
  <r>
    <x v="212"/>
    <x v="11"/>
    <n v="28"/>
  </r>
  <r>
    <x v="213"/>
    <x v="11"/>
    <n v="59"/>
  </r>
  <r>
    <x v="214"/>
    <x v="11"/>
    <n v="1"/>
  </r>
  <r>
    <x v="215"/>
    <x v="11"/>
    <n v="10"/>
  </r>
  <r>
    <x v="216"/>
    <x v="11"/>
    <n v="79"/>
  </r>
  <r>
    <x v="217"/>
    <x v="11"/>
    <n v="4"/>
  </r>
  <r>
    <x v="218"/>
    <x v="11"/>
    <n v="16"/>
  </r>
  <r>
    <x v="219"/>
    <x v="11"/>
    <n v="60"/>
  </r>
  <r>
    <x v="220"/>
    <x v="11"/>
    <n v="27"/>
  </r>
  <r>
    <x v="221"/>
    <x v="12"/>
    <n v="9"/>
  </r>
  <r>
    <x v="222"/>
    <x v="12"/>
    <n v="1"/>
  </r>
  <r>
    <x v="223"/>
    <x v="12"/>
    <n v="248"/>
  </r>
  <r>
    <x v="224"/>
    <x v="12"/>
    <n v="28"/>
  </r>
  <r>
    <x v="225"/>
    <x v="12"/>
    <n v="24"/>
  </r>
  <r>
    <x v="226"/>
    <x v="12"/>
    <n v="24"/>
  </r>
  <r>
    <x v="227"/>
    <x v="12"/>
    <n v="10"/>
  </r>
  <r>
    <x v="228"/>
    <x v="12"/>
    <n v="2"/>
  </r>
  <r>
    <x v="229"/>
    <x v="12"/>
    <n v="20"/>
  </r>
  <r>
    <x v="230"/>
    <x v="12"/>
    <n v="61"/>
  </r>
  <r>
    <x v="231"/>
    <x v="12"/>
    <n v="5"/>
  </r>
  <r>
    <x v="232"/>
    <x v="12"/>
    <n v="250"/>
  </r>
  <r>
    <x v="233"/>
    <x v="12"/>
    <n v="598"/>
  </r>
  <r>
    <x v="234"/>
    <x v="12"/>
    <n v="62"/>
  </r>
  <r>
    <x v="235"/>
    <x v="12"/>
    <n v="3"/>
  </r>
  <r>
    <x v="236"/>
    <x v="12"/>
    <n v="28"/>
  </r>
  <r>
    <x v="237"/>
    <x v="12"/>
    <n v="2"/>
  </r>
  <r>
    <x v="238"/>
    <x v="12"/>
    <n v="5"/>
  </r>
  <r>
    <x v="239"/>
    <x v="12"/>
    <n v="1"/>
  </r>
  <r>
    <x v="240"/>
    <x v="12"/>
    <n v="12"/>
  </r>
  <r>
    <x v="241"/>
    <x v="12"/>
    <n v="82"/>
  </r>
  <r>
    <x v="242"/>
    <x v="12"/>
    <n v="544"/>
  </r>
  <r>
    <x v="243"/>
    <x v="12"/>
    <n v="925"/>
  </r>
  <r>
    <x v="244"/>
    <x v="12"/>
    <n v="90"/>
  </r>
  <r>
    <x v="245"/>
    <x v="12"/>
    <n v="157"/>
  </r>
  <r>
    <x v="246"/>
    <x v="12"/>
    <n v="205"/>
  </r>
  <r>
    <x v="247"/>
    <x v="12"/>
    <n v="175"/>
  </r>
  <r>
    <x v="248"/>
    <x v="12"/>
    <n v="299"/>
  </r>
  <r>
    <x v="249"/>
    <x v="12"/>
    <n v="647"/>
  </r>
  <r>
    <x v="250"/>
    <x v="12"/>
    <n v="608"/>
  </r>
  <r>
    <x v="251"/>
    <x v="12"/>
    <n v="79"/>
  </r>
  <r>
    <x v="252"/>
    <x v="12"/>
    <n v="257"/>
  </r>
  <r>
    <x v="253"/>
    <x v="12"/>
    <n v="110"/>
  </r>
  <r>
    <x v="254"/>
    <x v="12"/>
    <n v="193"/>
  </r>
  <r>
    <x v="255"/>
    <x v="12"/>
    <n v="188"/>
  </r>
  <r>
    <x v="256"/>
    <x v="12"/>
    <n v="706"/>
  </r>
  <r>
    <x v="257"/>
    <x v="12"/>
    <n v="175"/>
  </r>
  <r>
    <x v="258"/>
    <x v="12"/>
    <n v="330"/>
  </r>
  <r>
    <x v="259"/>
    <x v="12"/>
    <n v="7"/>
  </r>
  <r>
    <x v="260"/>
    <x v="12"/>
    <n v="201"/>
  </r>
  <r>
    <x v="261"/>
    <x v="12"/>
    <n v="59"/>
  </r>
  <r>
    <x v="262"/>
    <x v="12"/>
    <n v="191"/>
  </r>
  <r>
    <x v="263"/>
    <x v="12"/>
    <n v="10"/>
  </r>
  <r>
    <x v="264"/>
    <x v="12"/>
    <n v="89"/>
  </r>
  <r>
    <x v="265"/>
    <x v="12"/>
    <n v="4"/>
  </r>
  <r>
    <x v="266"/>
    <x v="12"/>
    <n v="405"/>
  </r>
  <r>
    <x v="267"/>
    <x v="12"/>
    <n v="92"/>
  </r>
  <r>
    <x v="268"/>
    <x v="12"/>
    <n v="35"/>
  </r>
  <r>
    <x v="269"/>
    <x v="12"/>
    <n v="2"/>
  </r>
  <r>
    <x v="270"/>
    <x v="12"/>
    <n v="46"/>
  </r>
  <r>
    <x v="271"/>
    <x v="12"/>
    <n v="12"/>
  </r>
  <r>
    <x v="272"/>
    <x v="12"/>
    <n v="47"/>
  </r>
  <r>
    <x v="273"/>
    <x v="12"/>
    <n v="117"/>
  </r>
  <r>
    <x v="274"/>
    <x v="12"/>
    <n v="28"/>
  </r>
  <r>
    <x v="275"/>
    <x v="12"/>
    <n v="52"/>
  </r>
  <r>
    <x v="276"/>
    <x v="12"/>
    <n v="309"/>
  </r>
  <r>
    <x v="277"/>
    <x v="12"/>
    <n v="607"/>
  </r>
  <r>
    <x v="278"/>
    <x v="12"/>
    <n v="597"/>
  </r>
  <r>
    <x v="279"/>
    <x v="12"/>
    <n v="415"/>
  </r>
  <r>
    <x v="280"/>
    <x v="13"/>
    <n v="1"/>
  </r>
  <r>
    <x v="281"/>
    <x v="13"/>
    <n v="20"/>
  </r>
  <r>
    <x v="282"/>
    <x v="13"/>
    <n v="1"/>
  </r>
  <r>
    <x v="283"/>
    <x v="13"/>
    <n v="10"/>
  </r>
  <r>
    <x v="284"/>
    <x v="13"/>
    <n v="4"/>
  </r>
  <r>
    <x v="285"/>
    <x v="13"/>
    <n v="40"/>
  </r>
  <r>
    <x v="286"/>
    <x v="13"/>
    <n v="3"/>
  </r>
  <r>
    <x v="287"/>
    <x v="13"/>
    <n v="11"/>
  </r>
  <r>
    <x v="288"/>
    <x v="13"/>
    <n v="30"/>
  </r>
  <r>
    <x v="289"/>
    <x v="13"/>
    <n v="6"/>
  </r>
  <r>
    <x v="290"/>
    <x v="13"/>
    <n v="91"/>
  </r>
  <r>
    <x v="291"/>
    <x v="13"/>
    <n v="8"/>
  </r>
  <r>
    <x v="292"/>
    <x v="13"/>
    <n v="1"/>
  </r>
  <r>
    <x v="293"/>
    <x v="13"/>
    <n v="8"/>
  </r>
  <r>
    <x v="294"/>
    <x v="13"/>
    <n v="11"/>
  </r>
  <r>
    <x v="295"/>
    <x v="13"/>
    <n v="22"/>
  </r>
  <r>
    <x v="296"/>
    <x v="13"/>
    <n v="124"/>
  </r>
  <r>
    <x v="297"/>
    <x v="13"/>
    <n v="1"/>
  </r>
  <r>
    <x v="298"/>
    <x v="13"/>
    <n v="4"/>
  </r>
  <r>
    <x v="299"/>
    <x v="13"/>
    <n v="14"/>
  </r>
  <r>
    <x v="300"/>
    <x v="13"/>
    <n v="31"/>
  </r>
  <r>
    <x v="301"/>
    <x v="13"/>
    <n v="213"/>
  </r>
  <r>
    <x v="302"/>
    <x v="13"/>
    <n v="1"/>
  </r>
  <r>
    <x v="303"/>
    <x v="13"/>
    <n v="11"/>
  </r>
  <r>
    <x v="304"/>
    <x v="13"/>
    <n v="62"/>
  </r>
  <r>
    <x v="305"/>
    <x v="13"/>
    <n v="1"/>
  </r>
  <r>
    <x v="306"/>
    <x v="13"/>
    <n v="1"/>
  </r>
  <r>
    <x v="307"/>
    <x v="13"/>
    <n v="1"/>
  </r>
  <r>
    <x v="308"/>
    <x v="14"/>
    <n v="23"/>
  </r>
  <r>
    <x v="309"/>
    <x v="14"/>
    <n v="13"/>
  </r>
  <r>
    <x v="310"/>
    <x v="14"/>
    <n v="13"/>
  </r>
  <r>
    <x v="311"/>
    <x v="14"/>
    <n v="27"/>
  </r>
  <r>
    <x v="312"/>
    <x v="14"/>
    <n v="514"/>
  </r>
  <r>
    <x v="313"/>
    <x v="14"/>
    <n v="4"/>
  </r>
  <r>
    <x v="314"/>
    <x v="14"/>
    <n v="12"/>
  </r>
  <r>
    <x v="315"/>
    <x v="14"/>
    <n v="1"/>
  </r>
  <r>
    <x v="316"/>
    <x v="14"/>
    <n v="19"/>
  </r>
  <r>
    <x v="317"/>
    <x v="14"/>
    <n v="10"/>
  </r>
  <r>
    <x v="318"/>
    <x v="14"/>
    <n v="9"/>
  </r>
  <r>
    <x v="319"/>
    <x v="14"/>
    <n v="11"/>
  </r>
  <r>
    <x v="320"/>
    <x v="14"/>
    <n v="19"/>
  </r>
  <r>
    <x v="321"/>
    <x v="14"/>
    <n v="12"/>
  </r>
  <r>
    <x v="322"/>
    <x v="14"/>
    <n v="89"/>
  </r>
  <r>
    <x v="323"/>
    <x v="14"/>
    <n v="635"/>
  </r>
  <r>
    <x v="324"/>
    <x v="14"/>
    <n v="16"/>
  </r>
  <r>
    <x v="325"/>
    <x v="14"/>
    <n v="156"/>
  </r>
  <r>
    <x v="326"/>
    <x v="14"/>
    <n v="27"/>
  </r>
  <r>
    <x v="327"/>
    <x v="14"/>
    <n v="7"/>
  </r>
  <r>
    <x v="328"/>
    <x v="14"/>
    <n v="15"/>
  </r>
  <r>
    <x v="329"/>
    <x v="14"/>
    <n v="4"/>
  </r>
  <r>
    <x v="330"/>
    <x v="14"/>
    <n v="143"/>
  </r>
  <r>
    <x v="331"/>
    <x v="14"/>
    <n v="3"/>
  </r>
  <r>
    <x v="332"/>
    <x v="14"/>
    <n v="67"/>
  </r>
  <r>
    <x v="333"/>
    <x v="14"/>
    <n v="96"/>
  </r>
  <r>
    <x v="334"/>
    <x v="14"/>
    <n v="23"/>
  </r>
  <r>
    <x v="335"/>
    <x v="14"/>
    <n v="72"/>
  </r>
  <r>
    <x v="336"/>
    <x v="14"/>
    <n v="19"/>
  </r>
  <r>
    <x v="337"/>
    <x v="14"/>
    <n v="11"/>
  </r>
  <r>
    <x v="338"/>
    <x v="14"/>
    <n v="2"/>
  </r>
  <r>
    <x v="339"/>
    <x v="14"/>
    <n v="50"/>
  </r>
  <r>
    <x v="340"/>
    <x v="15"/>
    <n v="430"/>
  </r>
  <r>
    <x v="341"/>
    <x v="15"/>
    <n v="15"/>
  </r>
  <r>
    <x v="342"/>
    <x v="15"/>
    <n v="24"/>
  </r>
  <r>
    <x v="343"/>
    <x v="15"/>
    <n v="19"/>
  </r>
  <r>
    <x v="344"/>
    <x v="15"/>
    <n v="80"/>
  </r>
  <r>
    <x v="345"/>
    <x v="15"/>
    <n v="44"/>
  </r>
  <r>
    <x v="346"/>
    <x v="15"/>
    <n v="71"/>
  </r>
  <r>
    <x v="347"/>
    <x v="15"/>
    <n v="2"/>
  </r>
  <r>
    <x v="348"/>
    <x v="15"/>
    <n v="15"/>
  </r>
  <r>
    <x v="349"/>
    <x v="15"/>
    <n v="4"/>
  </r>
  <r>
    <x v="350"/>
    <x v="15"/>
    <n v="2"/>
  </r>
  <r>
    <x v="351"/>
    <x v="15"/>
    <n v="19"/>
  </r>
  <r>
    <x v="352"/>
    <x v="15"/>
    <n v="189"/>
  </r>
  <r>
    <x v="353"/>
    <x v="15"/>
    <n v="39"/>
  </r>
  <r>
    <x v="354"/>
    <x v="15"/>
    <n v="467"/>
  </r>
  <r>
    <x v="355"/>
    <x v="15"/>
    <n v="1"/>
  </r>
  <r>
    <x v="356"/>
    <x v="15"/>
    <n v="135"/>
  </r>
  <r>
    <x v="357"/>
    <x v="15"/>
    <n v="591"/>
  </r>
  <r>
    <x v="358"/>
    <x v="15"/>
    <n v="4"/>
  </r>
  <r>
    <x v="359"/>
    <x v="15"/>
    <n v="2"/>
  </r>
  <r>
    <x v="360"/>
    <x v="15"/>
    <n v="104"/>
  </r>
  <r>
    <x v="361"/>
    <x v="15"/>
    <n v="5"/>
  </r>
  <r>
    <x v="362"/>
    <x v="15"/>
    <n v="19"/>
  </r>
  <r>
    <x v="363"/>
    <x v="15"/>
    <n v="2"/>
  </r>
  <r>
    <x v="364"/>
    <x v="15"/>
    <n v="42"/>
  </r>
  <r>
    <x v="365"/>
    <x v="15"/>
    <n v="30"/>
  </r>
  <r>
    <x v="366"/>
    <x v="15"/>
    <n v="56"/>
  </r>
  <r>
    <x v="367"/>
    <x v="15"/>
    <n v="53"/>
  </r>
  <r>
    <x v="368"/>
    <x v="15"/>
    <n v="17"/>
  </r>
  <r>
    <x v="369"/>
    <x v="15"/>
    <n v="77"/>
  </r>
  <r>
    <x v="370"/>
    <x v="16"/>
    <n v="16"/>
  </r>
  <r>
    <x v="371"/>
    <x v="16"/>
    <n v="115"/>
  </r>
  <r>
    <x v="372"/>
    <x v="16"/>
    <n v="7"/>
  </r>
  <r>
    <x v="373"/>
    <x v="16"/>
    <n v="9"/>
  </r>
  <r>
    <x v="374"/>
    <x v="16"/>
    <n v="45"/>
  </r>
  <r>
    <x v="375"/>
    <x v="16"/>
    <n v="1"/>
  </r>
  <r>
    <x v="376"/>
    <x v="16"/>
    <n v="6"/>
  </r>
  <r>
    <x v="377"/>
    <x v="16"/>
    <n v="10"/>
  </r>
  <r>
    <x v="378"/>
    <x v="16"/>
    <n v="2"/>
  </r>
  <r>
    <x v="379"/>
    <x v="16"/>
    <n v="12"/>
  </r>
  <r>
    <x v="380"/>
    <x v="16"/>
    <n v="62"/>
  </r>
  <r>
    <x v="381"/>
    <x v="16"/>
    <n v="81"/>
  </r>
  <r>
    <x v="382"/>
    <x v="16"/>
    <n v="300"/>
  </r>
  <r>
    <x v="383"/>
    <x v="16"/>
    <n v="25"/>
  </r>
  <r>
    <x v="384"/>
    <x v="16"/>
    <n v="36"/>
  </r>
  <r>
    <x v="385"/>
    <x v="16"/>
    <n v="727"/>
  </r>
  <r>
    <x v="386"/>
    <x v="16"/>
    <n v="191"/>
  </r>
  <r>
    <x v="387"/>
    <x v="16"/>
    <n v="217"/>
  </r>
  <r>
    <x v="388"/>
    <x v="16"/>
    <n v="31"/>
  </r>
  <r>
    <x v="389"/>
    <x v="16"/>
    <n v="33"/>
  </r>
  <r>
    <x v="390"/>
    <x v="16"/>
    <n v="128"/>
  </r>
  <r>
    <x v="391"/>
    <x v="16"/>
    <n v="62"/>
  </r>
  <r>
    <x v="392"/>
    <x v="16"/>
    <n v="2"/>
  </r>
  <r>
    <x v="393"/>
    <x v="16"/>
    <n v="346"/>
  </r>
  <r>
    <x v="394"/>
    <x v="16"/>
    <n v="45"/>
  </r>
  <r>
    <x v="395"/>
    <x v="16"/>
    <n v="12"/>
  </r>
  <r>
    <x v="396"/>
    <x v="16"/>
    <n v="52"/>
  </r>
  <r>
    <x v="397"/>
    <x v="16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B22" firstHeaderRow="1" firstDataRow="1" firstDataCol="1"/>
  <pivotFields count="3">
    <pivotField axis="axisRow" showAll="0">
      <items count="3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49"/>
        <item x="34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150"/>
        <item x="205"/>
        <item x="151"/>
        <item x="152"/>
        <item x="206"/>
        <item x="153"/>
        <item x="207"/>
        <item x="154"/>
        <item x="155"/>
        <item x="156"/>
        <item x="157"/>
        <item x="158"/>
        <item x="159"/>
        <item x="160"/>
        <item x="208"/>
        <item x="161"/>
        <item x="162"/>
        <item x="209"/>
        <item x="210"/>
        <item x="211"/>
        <item x="163"/>
        <item x="212"/>
        <item x="164"/>
        <item x="165"/>
        <item x="213"/>
        <item x="214"/>
        <item x="166"/>
        <item x="215"/>
        <item x="167"/>
        <item x="216"/>
        <item x="168"/>
        <item x="169"/>
        <item x="170"/>
        <item x="171"/>
        <item x="172"/>
        <item x="217"/>
        <item x="218"/>
        <item x="173"/>
        <item x="174"/>
        <item x="175"/>
        <item x="219"/>
        <item x="176"/>
        <item x="220"/>
        <item x="177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t="default"/>
      </items>
    </pivotField>
    <pivotField axis="axisRow" showAll="0">
      <items count="1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t="default"/>
      </items>
    </pivotField>
    <pivotField dataField="1" showAll="0"/>
  </pivotFields>
  <rowFields count="2">
    <field x="1"/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Checkou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A18" sqref="A18:XFD18"/>
    </sheetView>
  </sheetViews>
  <sheetFormatPr defaultColWidth="9.28515625" defaultRowHeight="15" x14ac:dyDescent="0.25"/>
  <cols>
    <col min="1" max="1" width="33" style="1" customWidth="1"/>
    <col min="2" max="2" width="11.7109375" customWidth="1"/>
    <col min="3" max="3" width="9.7109375" customWidth="1"/>
    <col min="4" max="4" width="13.7109375" customWidth="1"/>
    <col min="5" max="6" width="15.28515625" customWidth="1"/>
    <col min="7" max="7" width="17.7109375" customWidth="1"/>
    <col min="8" max="8" width="15.42578125" customWidth="1"/>
    <col min="9" max="9" width="16.5703125" customWidth="1"/>
    <col min="10" max="10" width="22.7109375" bestFit="1" customWidth="1"/>
    <col min="11" max="11" width="26.7109375" customWidth="1"/>
    <col min="12" max="12" width="13.7109375" bestFit="1" customWidth="1"/>
    <col min="13" max="13" width="10.5703125" bestFit="1" customWidth="1"/>
  </cols>
  <sheetData>
    <row r="1" spans="1:13" ht="28.9" customHeight="1" x14ac:dyDescent="0.3">
      <c r="A1" s="52" t="s">
        <v>53</v>
      </c>
      <c r="B1" s="52"/>
      <c r="C1" s="52"/>
    </row>
    <row r="2" spans="1:13" x14ac:dyDescent="0.25">
      <c r="D2" s="2"/>
      <c r="G2" s="3" t="s">
        <v>0</v>
      </c>
      <c r="H2" s="4">
        <v>1183444</v>
      </c>
      <c r="I2" t="s">
        <v>1</v>
      </c>
    </row>
    <row r="3" spans="1:13" x14ac:dyDescent="0.25">
      <c r="D3" s="2"/>
      <c r="G3" s="3" t="s">
        <v>2</v>
      </c>
      <c r="H3" s="4">
        <v>157500</v>
      </c>
      <c r="I3" t="s">
        <v>3</v>
      </c>
    </row>
    <row r="5" spans="1:13" x14ac:dyDescent="0.25">
      <c r="B5" s="5">
        <v>2020</v>
      </c>
      <c r="C5" s="5">
        <v>2020</v>
      </c>
      <c r="D5" s="5">
        <v>2019</v>
      </c>
      <c r="E5" s="6">
        <v>2019</v>
      </c>
      <c r="F5" s="6" t="s">
        <v>0</v>
      </c>
      <c r="G5" s="3" t="s">
        <v>4</v>
      </c>
      <c r="H5" s="5">
        <v>2020</v>
      </c>
      <c r="I5" s="6">
        <v>2020</v>
      </c>
      <c r="J5" s="3" t="s">
        <v>2</v>
      </c>
      <c r="K5" s="7">
        <v>2022</v>
      </c>
      <c r="L5" s="8">
        <v>2021</v>
      </c>
    </row>
    <row r="6" spans="1:13" x14ac:dyDescent="0.2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2" t="s">
        <v>11</v>
      </c>
      <c r="I6" s="10" t="s">
        <v>12</v>
      </c>
      <c r="J6" s="10" t="s">
        <v>13</v>
      </c>
      <c r="K6" s="13" t="s">
        <v>14</v>
      </c>
      <c r="L6" s="14" t="s">
        <v>15</v>
      </c>
      <c r="M6" s="15" t="s">
        <v>16</v>
      </c>
    </row>
    <row r="7" spans="1:13" x14ac:dyDescent="0.25">
      <c r="A7" s="1" t="s">
        <v>17</v>
      </c>
      <c r="B7" s="16">
        <v>130087</v>
      </c>
      <c r="C7" s="17">
        <f t="shared" ref="C7:C22" si="0">B7/$B$24</f>
        <v>1.8584797002591275E-2</v>
      </c>
      <c r="D7" s="18">
        <v>160465</v>
      </c>
      <c r="E7" s="17">
        <f t="shared" ref="E7:E22" si="1">D7/$D$24</f>
        <v>2.7460693977848335E-2</v>
      </c>
      <c r="F7" s="21">
        <f>(($C7*3)+$E7)/4</f>
        <v>2.080377124640554E-2</v>
      </c>
      <c r="G7" s="19">
        <f>(($C7*3)+$E7)/4*$H$2</f>
        <v>24620.098258931157</v>
      </c>
      <c r="H7" s="20">
        <v>60995</v>
      </c>
      <c r="I7" s="21">
        <f t="shared" ref="I7:I22" si="2">H7/$H$24</f>
        <v>1.7337483300645235E-2</v>
      </c>
      <c r="J7" s="19">
        <f>I7*$H$3</f>
        <v>2730.6536198516246</v>
      </c>
      <c r="K7" s="22">
        <f>G7+J7</f>
        <v>27350.751878782783</v>
      </c>
      <c r="L7" s="23">
        <v>29761.928730837059</v>
      </c>
      <c r="M7" s="41">
        <f>K7-L7</f>
        <v>-2411.1768520542755</v>
      </c>
    </row>
    <row r="8" spans="1:13" x14ac:dyDescent="0.25">
      <c r="A8" s="24" t="s">
        <v>18</v>
      </c>
      <c r="B8" s="16">
        <v>728588</v>
      </c>
      <c r="C8" s="17">
        <f t="shared" si="0"/>
        <v>0.10408926394277654</v>
      </c>
      <c r="D8" s="18">
        <v>511305</v>
      </c>
      <c r="E8" s="17">
        <f t="shared" si="1"/>
        <v>8.7500639605794045E-2</v>
      </c>
      <c r="F8" s="21">
        <f t="shared" ref="F8:F23" si="3">(($C8*3)+$E8)/4</f>
        <v>9.9942107858530915E-2</v>
      </c>
      <c r="G8" s="19">
        <f>((C8*3)+E8)/4*$H$2</f>
        <v>118275.88789253126</v>
      </c>
      <c r="H8" s="20">
        <v>381113</v>
      </c>
      <c r="I8" s="21">
        <f t="shared" si="2"/>
        <v>0.10832921179045507</v>
      </c>
      <c r="J8" s="19">
        <f t="shared" ref="J8:J23" si="4">I8*$H$3</f>
        <v>17061.850856996673</v>
      </c>
      <c r="K8" s="22">
        <f t="shared" ref="K8:K23" si="5">G8+J8</f>
        <v>135337.73874952793</v>
      </c>
      <c r="L8" s="23">
        <v>120297.37286937873</v>
      </c>
      <c r="M8" s="41">
        <f t="shared" ref="M8:M23" si="6">K8-L8</f>
        <v>15040.365880149198</v>
      </c>
    </row>
    <row r="9" spans="1:13" x14ac:dyDescent="0.25">
      <c r="A9" s="1" t="s">
        <v>19</v>
      </c>
      <c r="B9" s="16">
        <v>664997</v>
      </c>
      <c r="C9" s="17">
        <f t="shared" si="0"/>
        <v>9.500437593558303E-2</v>
      </c>
      <c r="D9" s="18">
        <v>472058</v>
      </c>
      <c r="E9" s="17">
        <f t="shared" si="1"/>
        <v>8.0784222589319346E-2</v>
      </c>
      <c r="F9" s="21">
        <f t="shared" si="3"/>
        <v>9.1449337599017105E-2</v>
      </c>
      <c r="G9" s="19">
        <f t="shared" ref="G9:G23" si="7">((C9*3)+E9)/4*$H$2</f>
        <v>108225.1698855312</v>
      </c>
      <c r="H9" s="20">
        <v>314616</v>
      </c>
      <c r="I9" s="21">
        <f t="shared" si="2"/>
        <v>8.9427816150763201E-2</v>
      </c>
      <c r="J9" s="19">
        <f t="shared" si="4"/>
        <v>14084.881043745205</v>
      </c>
      <c r="K9" s="22">
        <f t="shared" si="5"/>
        <v>122310.0509292764</v>
      </c>
      <c r="L9" s="23">
        <v>113164.55158410069</v>
      </c>
      <c r="M9" s="41">
        <f t="shared" si="6"/>
        <v>9145.4993451757182</v>
      </c>
    </row>
    <row r="10" spans="1:13" x14ac:dyDescent="0.25">
      <c r="A10" s="24" t="s">
        <v>20</v>
      </c>
      <c r="B10" s="16">
        <v>142796</v>
      </c>
      <c r="C10" s="17">
        <f t="shared" si="0"/>
        <v>2.0400460251847021E-2</v>
      </c>
      <c r="D10" s="18">
        <v>170048</v>
      </c>
      <c r="E10" s="17">
        <f t="shared" si="1"/>
        <v>2.9100651790391383E-2</v>
      </c>
      <c r="F10" s="21">
        <f t="shared" si="3"/>
        <v>2.2575508136483111E-2</v>
      </c>
      <c r="G10" s="19">
        <f t="shared" si="7"/>
        <v>26716.84965107212</v>
      </c>
      <c r="H10" s="20">
        <v>71705</v>
      </c>
      <c r="I10" s="21">
        <f t="shared" si="2"/>
        <v>2.0381740143827633E-2</v>
      </c>
      <c r="J10" s="19">
        <f t="shared" si="4"/>
        <v>3210.1240726528522</v>
      </c>
      <c r="K10" s="22">
        <f t="shared" si="5"/>
        <v>29926.973723724972</v>
      </c>
      <c r="L10" s="23">
        <v>29865.01234838424</v>
      </c>
      <c r="M10" s="41">
        <f t="shared" si="6"/>
        <v>61.961375340732047</v>
      </c>
    </row>
    <row r="11" spans="1:13" x14ac:dyDescent="0.25">
      <c r="A11" s="24" t="s">
        <v>21</v>
      </c>
      <c r="B11" s="16">
        <v>250672</v>
      </c>
      <c r="C11" s="17">
        <f t="shared" si="0"/>
        <v>3.5812096783180175E-2</v>
      </c>
      <c r="D11" s="18">
        <v>288184</v>
      </c>
      <c r="E11" s="17">
        <f t="shared" si="1"/>
        <v>4.9317499973902369E-2</v>
      </c>
      <c r="F11" s="21">
        <f t="shared" si="3"/>
        <v>3.9188447580860722E-2</v>
      </c>
      <c r="G11" s="19">
        <f t="shared" si="7"/>
        <v>46377.333158884139</v>
      </c>
      <c r="H11" s="20">
        <v>124569</v>
      </c>
      <c r="I11" s="21">
        <f t="shared" si="2"/>
        <v>3.5408032744947554E-2</v>
      </c>
      <c r="J11" s="19">
        <f t="shared" si="4"/>
        <v>5576.7651573292396</v>
      </c>
      <c r="K11" s="22">
        <f t="shared" si="5"/>
        <v>51954.098316213378</v>
      </c>
      <c r="L11" s="23">
        <v>50459.589217158733</v>
      </c>
      <c r="M11" s="41">
        <f t="shared" si="6"/>
        <v>1494.509099054645</v>
      </c>
    </row>
    <row r="12" spans="1:13" x14ac:dyDescent="0.25">
      <c r="A12" s="24" t="s">
        <v>22</v>
      </c>
      <c r="B12" s="16">
        <v>89139</v>
      </c>
      <c r="C12" s="17">
        <f t="shared" si="0"/>
        <v>1.2734786873507603E-2</v>
      </c>
      <c r="D12" s="18">
        <v>120147</v>
      </c>
      <c r="E12" s="17">
        <f t="shared" si="1"/>
        <v>2.0560994605406436E-2</v>
      </c>
      <c r="F12" s="21">
        <f t="shared" si="3"/>
        <v>1.469133880648231E-2</v>
      </c>
      <c r="G12" s="19">
        <f t="shared" si="7"/>
        <v>17386.37676249865</v>
      </c>
      <c r="H12" s="20">
        <v>42677</v>
      </c>
      <c r="I12" s="21">
        <f t="shared" si="2"/>
        <v>1.2130695545891248E-2</v>
      </c>
      <c r="J12" s="19">
        <f t="shared" si="4"/>
        <v>1910.5845484778715</v>
      </c>
      <c r="K12" s="22">
        <f t="shared" si="5"/>
        <v>19296.961310976523</v>
      </c>
      <c r="L12" s="23">
        <v>19031.57275514707</v>
      </c>
      <c r="M12" s="41">
        <f t="shared" si="6"/>
        <v>265.38855582945325</v>
      </c>
    </row>
    <row r="13" spans="1:13" ht="30" x14ac:dyDescent="0.25">
      <c r="A13" s="24" t="s">
        <v>23</v>
      </c>
      <c r="B13" s="16">
        <v>656530</v>
      </c>
      <c r="C13" s="17">
        <f t="shared" si="0"/>
        <v>9.3794743334162906E-2</v>
      </c>
      <c r="D13" s="18">
        <v>946386</v>
      </c>
      <c r="E13" s="17">
        <f t="shared" si="1"/>
        <v>0.16195691478465693</v>
      </c>
      <c r="F13" s="21">
        <f t="shared" si="3"/>
        <v>0.1108352861967864</v>
      </c>
      <c r="G13" s="19">
        <f t="shared" si="7"/>
        <v>131167.35443786968</v>
      </c>
      <c r="H13" s="20">
        <v>358467</v>
      </c>
      <c r="I13" s="21">
        <f t="shared" si="2"/>
        <v>0.10189221454762513</v>
      </c>
      <c r="J13" s="19">
        <f t="shared" si="4"/>
        <v>16048.023791250958</v>
      </c>
      <c r="K13" s="22">
        <f t="shared" si="5"/>
        <v>147215.37822912063</v>
      </c>
      <c r="L13" s="23">
        <v>140189.66396839559</v>
      </c>
      <c r="M13" s="41">
        <f t="shared" si="6"/>
        <v>7025.7142607250425</v>
      </c>
    </row>
    <row r="14" spans="1:13" x14ac:dyDescent="0.25">
      <c r="A14" s="1" t="s">
        <v>24</v>
      </c>
      <c r="B14" s="16">
        <v>498369</v>
      </c>
      <c r="C14" s="17">
        <f t="shared" si="0"/>
        <v>7.1199172072416231E-2</v>
      </c>
      <c r="D14" s="18">
        <v>427546</v>
      </c>
      <c r="E14" s="17">
        <f t="shared" si="1"/>
        <v>7.3166795671661386E-2</v>
      </c>
      <c r="F14" s="21">
        <f t="shared" si="3"/>
        <v>7.1691077972227527E-2</v>
      </c>
      <c r="G14" s="19">
        <f>((C14*3)+E14)/4*$H$2</f>
        <v>84842.376079764828</v>
      </c>
      <c r="H14" s="20">
        <v>246514</v>
      </c>
      <c r="I14" s="21">
        <f t="shared" si="2"/>
        <v>7.0070208351098603E-2</v>
      </c>
      <c r="J14" s="19">
        <f t="shared" si="4"/>
        <v>11036.057815298031</v>
      </c>
      <c r="K14" s="22">
        <f t="shared" si="5"/>
        <v>95878.433895062859</v>
      </c>
      <c r="L14" s="23">
        <v>92306.429623973119</v>
      </c>
      <c r="M14" s="41">
        <f t="shared" si="6"/>
        <v>3572.0042710897396</v>
      </c>
    </row>
    <row r="15" spans="1:13" ht="30" x14ac:dyDescent="0.25">
      <c r="A15" s="24" t="s">
        <v>25</v>
      </c>
      <c r="B15" s="16">
        <v>479597</v>
      </c>
      <c r="C15" s="17">
        <f t="shared" si="0"/>
        <v>6.8517322161720753E-2</v>
      </c>
      <c r="D15" s="25">
        <v>445035</v>
      </c>
      <c r="E15" s="17">
        <f t="shared" si="1"/>
        <v>7.6159722957852075E-2</v>
      </c>
      <c r="F15" s="21">
        <f t="shared" si="3"/>
        <v>7.0427922360753584E-2</v>
      </c>
      <c r="G15" s="19">
        <f>((C15*3)+E15)/4*$H$2</f>
        <v>83347.502150299668</v>
      </c>
      <c r="H15" s="20">
        <v>235974</v>
      </c>
      <c r="I15" s="21">
        <f t="shared" si="2"/>
        <v>6.7074273045109573E-2</v>
      </c>
      <c r="J15" s="19">
        <f t="shared" si="4"/>
        <v>10564.198004604757</v>
      </c>
      <c r="K15" s="22">
        <f t="shared" si="5"/>
        <v>93911.700154904422</v>
      </c>
      <c r="L15" s="23">
        <v>87677.940410286683</v>
      </c>
      <c r="M15" s="41">
        <f t="shared" si="6"/>
        <v>6233.7597446177388</v>
      </c>
    </row>
    <row r="16" spans="1:13" x14ac:dyDescent="0.25">
      <c r="A16" s="24" t="s">
        <v>26</v>
      </c>
      <c r="B16" s="16">
        <v>235826</v>
      </c>
      <c r="C16" s="17">
        <f t="shared" si="0"/>
        <v>3.3691132380123223E-2</v>
      </c>
      <c r="D16" s="18">
        <v>151857</v>
      </c>
      <c r="E16" s="17">
        <f t="shared" si="1"/>
        <v>2.5987589850709591E-2</v>
      </c>
      <c r="F16" s="21">
        <f t="shared" si="3"/>
        <v>3.1765246747769815E-2</v>
      </c>
      <c r="G16" s="19">
        <f t="shared" si="7"/>
        <v>37592.390672167698</v>
      </c>
      <c r="H16" s="20">
        <v>105679</v>
      </c>
      <c r="I16" s="21">
        <f t="shared" si="2"/>
        <v>3.0038657229754698E-2</v>
      </c>
      <c r="J16" s="19">
        <f t="shared" si="4"/>
        <v>4731.0885136863653</v>
      </c>
      <c r="K16" s="22">
        <f t="shared" si="5"/>
        <v>42323.479185854063</v>
      </c>
      <c r="L16" s="23">
        <v>40223.653007198765</v>
      </c>
      <c r="M16" s="41">
        <f t="shared" si="6"/>
        <v>2099.8261786552976</v>
      </c>
    </row>
    <row r="17" spans="1:13" ht="30" x14ac:dyDescent="0.25">
      <c r="A17" s="24" t="s">
        <v>27</v>
      </c>
      <c r="B17" s="16">
        <v>280786</v>
      </c>
      <c r="C17" s="17">
        <f t="shared" si="0"/>
        <v>4.0114314352468684E-2</v>
      </c>
      <c r="D17" s="25">
        <v>250558</v>
      </c>
      <c r="E17" s="17">
        <f t="shared" si="1"/>
        <v>4.287848790516139E-2</v>
      </c>
      <c r="F17" s="21">
        <f t="shared" si="3"/>
        <v>4.0805357740641861E-2</v>
      </c>
      <c r="G17" s="19">
        <f t="shared" si="7"/>
        <v>48290.855786016167</v>
      </c>
      <c r="H17" s="20">
        <v>137995</v>
      </c>
      <c r="I17" s="21">
        <f t="shared" si="2"/>
        <v>3.9224297205878174E-2</v>
      </c>
      <c r="J17" s="19">
        <f t="shared" si="4"/>
        <v>6177.8268099258121</v>
      </c>
      <c r="K17" s="22">
        <f t="shared" si="5"/>
        <v>54468.68259594198</v>
      </c>
      <c r="L17" s="23">
        <v>55521.675963960348</v>
      </c>
      <c r="M17" s="41">
        <f t="shared" si="6"/>
        <v>-1052.9933680183676</v>
      </c>
    </row>
    <row r="18" spans="1:13" x14ac:dyDescent="0.25">
      <c r="A18" s="24" t="s">
        <v>28</v>
      </c>
      <c r="B18" s="16">
        <v>1621611</v>
      </c>
      <c r="C18" s="17">
        <f t="shared" si="0"/>
        <v>0.23167043019032676</v>
      </c>
      <c r="D18" s="18">
        <v>867247</v>
      </c>
      <c r="E18" s="17">
        <f t="shared" si="1"/>
        <v>0.14841370062136314</v>
      </c>
      <c r="F18" s="21">
        <f t="shared" si="3"/>
        <v>0.21085624779808587</v>
      </c>
      <c r="G18" s="19">
        <f t="shared" si="7"/>
        <v>249536.56131915795</v>
      </c>
      <c r="H18" s="20">
        <v>868789</v>
      </c>
      <c r="I18" s="21">
        <f t="shared" si="2"/>
        <v>0.24694835280407038</v>
      </c>
      <c r="J18" s="19">
        <f t="shared" si="4"/>
        <v>38894.365566641085</v>
      </c>
      <c r="K18" s="22">
        <f t="shared" si="5"/>
        <v>288430.92688579904</v>
      </c>
      <c r="L18" s="23">
        <v>274348.43095159647</v>
      </c>
      <c r="M18" s="41">
        <f t="shared" si="6"/>
        <v>14082.495934202569</v>
      </c>
    </row>
    <row r="19" spans="1:13" ht="30" x14ac:dyDescent="0.25">
      <c r="A19" s="24" t="s">
        <v>29</v>
      </c>
      <c r="B19" s="16">
        <v>139809</v>
      </c>
      <c r="C19" s="17">
        <f t="shared" si="0"/>
        <v>1.9973724385490353E-2</v>
      </c>
      <c r="D19" s="18">
        <v>128636</v>
      </c>
      <c r="E19" s="17">
        <f t="shared" si="1"/>
        <v>2.2013734026326601E-2</v>
      </c>
      <c r="F19" s="21">
        <f t="shared" si="3"/>
        <v>2.0483726795699417E-2</v>
      </c>
      <c r="G19" s="19">
        <f t="shared" si="7"/>
        <v>24241.343574009701</v>
      </c>
      <c r="H19" s="20">
        <v>63000</v>
      </c>
      <c r="I19" s="21">
        <f t="shared" si="2"/>
        <v>1.7907393195190587E-2</v>
      </c>
      <c r="J19" s="19">
        <f t="shared" si="4"/>
        <v>2820.4144282425173</v>
      </c>
      <c r="K19" s="22">
        <f t="shared" si="5"/>
        <v>27061.75800225222</v>
      </c>
      <c r="L19" s="23">
        <v>27648.950494987483</v>
      </c>
      <c r="M19" s="41">
        <f t="shared" si="6"/>
        <v>-587.19249273526293</v>
      </c>
    </row>
    <row r="20" spans="1:13" x14ac:dyDescent="0.25">
      <c r="A20" s="24" t="s">
        <v>30</v>
      </c>
      <c r="B20" s="16">
        <v>340952</v>
      </c>
      <c r="C20" s="17">
        <f t="shared" si="0"/>
        <v>4.8709891900247528E-2</v>
      </c>
      <c r="D20" s="18">
        <v>288473</v>
      </c>
      <c r="E20" s="17">
        <f t="shared" si="1"/>
        <v>4.9366957117576056E-2</v>
      </c>
      <c r="F20" s="21">
        <f t="shared" si="3"/>
        <v>4.887415820457966E-2</v>
      </c>
      <c r="G20" s="19">
        <f t="shared" si="7"/>
        <v>57839.829282260573</v>
      </c>
      <c r="H20" s="20">
        <v>156788</v>
      </c>
      <c r="I20" s="21">
        <f t="shared" si="2"/>
        <v>4.456610102043717E-2</v>
      </c>
      <c r="J20" s="19">
        <f t="shared" si="4"/>
        <v>7019.1609107188542</v>
      </c>
      <c r="K20" s="22">
        <f t="shared" si="5"/>
        <v>64858.990192979429</v>
      </c>
      <c r="L20" s="23">
        <v>63883.504270406564</v>
      </c>
      <c r="M20" s="41">
        <f t="shared" si="6"/>
        <v>975.48592257286509</v>
      </c>
    </row>
    <row r="21" spans="1:13" x14ac:dyDescent="0.25">
      <c r="A21" s="24" t="s">
        <v>31</v>
      </c>
      <c r="B21" s="16">
        <v>419067</v>
      </c>
      <c r="C21" s="17">
        <f t="shared" si="0"/>
        <v>5.9869741984094622E-2</v>
      </c>
      <c r="D21" s="18">
        <v>331909</v>
      </c>
      <c r="E21" s="17">
        <f t="shared" si="1"/>
        <v>5.680024601934168E-2</v>
      </c>
      <c r="F21" s="21">
        <f t="shared" si="3"/>
        <v>5.9102367992906385E-2</v>
      </c>
      <c r="G21" s="19">
        <f t="shared" si="7"/>
        <v>69944.342786997106</v>
      </c>
      <c r="H21" s="20">
        <v>205245</v>
      </c>
      <c r="I21" s="21">
        <f t="shared" si="2"/>
        <v>5.8339728830903041E-2</v>
      </c>
      <c r="J21" s="19">
        <f t="shared" si="4"/>
        <v>9188.5072908672282</v>
      </c>
      <c r="K21" s="22">
        <f t="shared" si="5"/>
        <v>79132.850077864336</v>
      </c>
      <c r="L21" s="23">
        <v>67985.579803890549</v>
      </c>
      <c r="M21" s="41">
        <f t="shared" si="6"/>
        <v>11147.270273973787</v>
      </c>
    </row>
    <row r="22" spans="1:13" x14ac:dyDescent="0.25">
      <c r="A22" s="24" t="s">
        <v>32</v>
      </c>
      <c r="B22" s="16">
        <v>320820</v>
      </c>
      <c r="C22" s="17">
        <f t="shared" si="0"/>
        <v>4.5833746449463302E-2</v>
      </c>
      <c r="D22" s="18">
        <v>283589</v>
      </c>
      <c r="E22" s="17">
        <f t="shared" si="1"/>
        <v>4.8531148502689254E-2</v>
      </c>
      <c r="F22" s="21">
        <f t="shared" si="3"/>
        <v>4.6508096962769786E-2</v>
      </c>
      <c r="G22" s="19">
        <f t="shared" si="7"/>
        <v>55039.72830200813</v>
      </c>
      <c r="H22" s="20">
        <v>143974</v>
      </c>
      <c r="I22" s="21">
        <f t="shared" si="2"/>
        <v>4.0923794093402688E-2</v>
      </c>
      <c r="J22" s="19">
        <f t="shared" si="4"/>
        <v>6445.497569710923</v>
      </c>
      <c r="K22" s="22">
        <f t="shared" si="5"/>
        <v>61485.225871719056</v>
      </c>
      <c r="L22" s="23">
        <v>61856.144000297892</v>
      </c>
      <c r="M22" s="41">
        <f t="shared" si="6"/>
        <v>-370.91812857883633</v>
      </c>
    </row>
    <row r="23" spans="1:13" hidden="1" x14ac:dyDescent="0.25">
      <c r="A23" s="24"/>
      <c r="E23" s="17">
        <f>D23/$D$24</f>
        <v>0</v>
      </c>
      <c r="F23" s="42">
        <f t="shared" si="3"/>
        <v>0</v>
      </c>
      <c r="G23" s="26">
        <f t="shared" si="7"/>
        <v>0</v>
      </c>
      <c r="H23" s="27"/>
      <c r="I23" s="28">
        <f>H23/$H$24</f>
        <v>0</v>
      </c>
      <c r="J23" s="26">
        <f t="shared" si="4"/>
        <v>0</v>
      </c>
      <c r="K23" s="29">
        <f t="shared" si="5"/>
        <v>0</v>
      </c>
      <c r="L23" s="30">
        <v>0</v>
      </c>
      <c r="M23" s="41">
        <f t="shared" si="6"/>
        <v>0</v>
      </c>
    </row>
    <row r="24" spans="1:13" x14ac:dyDescent="0.25">
      <c r="A24" s="31" t="s">
        <v>33</v>
      </c>
      <c r="B24" s="32">
        <f>SUM(B7:B23)</f>
        <v>6999646</v>
      </c>
      <c r="C24" s="17">
        <f>B24/$B$24</f>
        <v>1</v>
      </c>
      <c r="D24" s="32">
        <f>SUM(D7:D22)</f>
        <v>5843443</v>
      </c>
      <c r="E24" s="17">
        <f>D24/$D$24</f>
        <v>1</v>
      </c>
      <c r="F24" s="17">
        <f>SUM(F7:F23)</f>
        <v>1</v>
      </c>
      <c r="G24" s="26">
        <f>SUM(G7:G23)</f>
        <v>1183444</v>
      </c>
      <c r="H24" s="33">
        <f>SUM(H7:H22)</f>
        <v>3518100</v>
      </c>
      <c r="I24" s="34">
        <f>SUM(I7:I23)</f>
        <v>1</v>
      </c>
      <c r="J24" s="26">
        <f>SUM(J7:J23)</f>
        <v>157499.99999999997</v>
      </c>
      <c r="K24" s="29">
        <f>SUM(K7:K23)</f>
        <v>1340943.9999999998</v>
      </c>
      <c r="L24" s="30">
        <f>SUM(L7:L23)</f>
        <v>1274222</v>
      </c>
      <c r="M24" s="35"/>
    </row>
    <row r="25" spans="1:13" x14ac:dyDescent="0.25">
      <c r="H25" s="33"/>
    </row>
    <row r="26" spans="1:13" ht="30" x14ac:dyDescent="0.25">
      <c r="A26" s="1" t="s">
        <v>34</v>
      </c>
    </row>
    <row r="27" spans="1:13" ht="30" x14ac:dyDescent="0.25">
      <c r="A27" s="1" t="s">
        <v>35</v>
      </c>
      <c r="I27" s="36"/>
    </row>
    <row r="28" spans="1:13" ht="30" x14ac:dyDescent="0.25">
      <c r="A28" s="1" t="s">
        <v>36</v>
      </c>
      <c r="I28" s="36"/>
    </row>
    <row r="29" spans="1:13" x14ac:dyDescent="0.25">
      <c r="A29" s="37" t="s">
        <v>37</v>
      </c>
      <c r="B29" s="38" t="s">
        <v>38</v>
      </c>
      <c r="C29" s="38"/>
      <c r="D29" s="38"/>
      <c r="I29" s="36"/>
    </row>
    <row r="30" spans="1:13" x14ac:dyDescent="0.25">
      <c r="A30" s="37" t="s">
        <v>39</v>
      </c>
      <c r="B30" s="38" t="s">
        <v>40</v>
      </c>
      <c r="C30" s="38"/>
      <c r="D30" s="38"/>
      <c r="I30" s="36"/>
    </row>
    <row r="31" spans="1:13" x14ac:dyDescent="0.25">
      <c r="A31" s="39" t="s">
        <v>41</v>
      </c>
      <c r="B31" s="40" t="s">
        <v>42</v>
      </c>
      <c r="C31" s="40"/>
      <c r="D31" s="38"/>
      <c r="I31" s="36"/>
    </row>
    <row r="32" spans="1:13" ht="30" x14ac:dyDescent="0.25">
      <c r="A32" s="37" t="s">
        <v>43</v>
      </c>
      <c r="B32" s="38" t="s">
        <v>44</v>
      </c>
      <c r="C32" s="38"/>
      <c r="D32" s="38"/>
      <c r="I32" s="36"/>
    </row>
    <row r="33" spans="1:9" ht="30" x14ac:dyDescent="0.25">
      <c r="A33" s="37" t="s">
        <v>45</v>
      </c>
      <c r="B33" s="38" t="s">
        <v>46</v>
      </c>
      <c r="C33" s="38"/>
      <c r="D33" s="38"/>
      <c r="I33" s="36"/>
    </row>
    <row r="34" spans="1:9" x14ac:dyDescent="0.25">
      <c r="A34" s="39" t="s">
        <v>47</v>
      </c>
      <c r="B34" s="40" t="s">
        <v>48</v>
      </c>
      <c r="C34" s="40"/>
      <c r="D34" s="38"/>
      <c r="I34" s="36"/>
    </row>
    <row r="35" spans="1:9" ht="30" x14ac:dyDescent="0.25">
      <c r="A35" s="37" t="s">
        <v>49</v>
      </c>
      <c r="B35" s="38" t="s">
        <v>50</v>
      </c>
      <c r="C35" s="38"/>
      <c r="D35" s="38"/>
      <c r="I35" s="36"/>
    </row>
    <row r="36" spans="1:9" x14ac:dyDescent="0.25">
      <c r="A36" s="37" t="s">
        <v>51</v>
      </c>
      <c r="B36" s="38" t="s">
        <v>52</v>
      </c>
      <c r="C36" s="38"/>
      <c r="D36" s="38"/>
      <c r="I36" s="36"/>
    </row>
    <row r="37" spans="1:9" x14ac:dyDescent="0.25">
      <c r="I37" s="36"/>
    </row>
    <row r="38" spans="1:9" x14ac:dyDescent="0.25">
      <c r="I38" s="36"/>
    </row>
    <row r="39" spans="1:9" x14ac:dyDescent="0.25">
      <c r="I39" s="36"/>
    </row>
    <row r="40" spans="1:9" x14ac:dyDescent="0.25">
      <c r="I40" s="36"/>
    </row>
    <row r="41" spans="1:9" x14ac:dyDescent="0.25">
      <c r="I41" s="36"/>
    </row>
    <row r="42" spans="1:9" x14ac:dyDescent="0.25">
      <c r="I42" s="36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19" sqref="A19:XFD19"/>
    </sheetView>
  </sheetViews>
  <sheetFormatPr defaultColWidth="9.28515625" defaultRowHeight="15" x14ac:dyDescent="0.25"/>
  <cols>
    <col min="1" max="1" width="33" style="1" customWidth="1"/>
    <col min="2" max="2" width="11.7109375" customWidth="1"/>
    <col min="3" max="3" width="9.7109375" customWidth="1"/>
    <col min="4" max="4" width="13.7109375" customWidth="1"/>
    <col min="5" max="5" width="15.28515625" customWidth="1"/>
    <col min="6" max="6" width="17.5703125" customWidth="1"/>
    <col min="7" max="7" width="17.7109375" customWidth="1"/>
    <col min="8" max="8" width="15.42578125" customWidth="1"/>
    <col min="9" max="9" width="16.5703125" customWidth="1"/>
    <col min="10" max="10" width="22.7109375" bestFit="1" customWidth="1"/>
    <col min="11" max="11" width="26.7109375" customWidth="1"/>
    <col min="12" max="12" width="13.7109375" bestFit="1" customWidth="1"/>
    <col min="13" max="13" width="10.5703125" bestFit="1" customWidth="1"/>
  </cols>
  <sheetData>
    <row r="1" spans="1:13" ht="32.450000000000003" customHeight="1" x14ac:dyDescent="0.3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2.9" customHeight="1" x14ac:dyDescent="0.3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x14ac:dyDescent="0.25">
      <c r="D3" s="2"/>
      <c r="G3" s="3" t="s">
        <v>0</v>
      </c>
      <c r="H3" s="4">
        <v>1183444</v>
      </c>
      <c r="I3" t="s">
        <v>1</v>
      </c>
    </row>
    <row r="4" spans="1:13" x14ac:dyDescent="0.25">
      <c r="D4" s="2"/>
      <c r="G4" s="3" t="s">
        <v>2</v>
      </c>
      <c r="H4" s="4">
        <v>157500</v>
      </c>
      <c r="I4" t="s">
        <v>3</v>
      </c>
    </row>
    <row r="6" spans="1:13" x14ac:dyDescent="0.25">
      <c r="B6" s="5">
        <v>2020</v>
      </c>
      <c r="C6" s="5">
        <v>2020</v>
      </c>
      <c r="D6" s="5">
        <v>2019</v>
      </c>
      <c r="E6" s="6">
        <v>2019</v>
      </c>
      <c r="F6" s="6" t="s">
        <v>0</v>
      </c>
      <c r="G6" s="3" t="s">
        <v>0</v>
      </c>
      <c r="H6" s="5">
        <v>2020</v>
      </c>
      <c r="I6" s="6">
        <v>2020</v>
      </c>
      <c r="J6" s="3" t="s">
        <v>2</v>
      </c>
      <c r="K6" s="7">
        <v>2022</v>
      </c>
      <c r="L6" s="8">
        <v>2021</v>
      </c>
    </row>
    <row r="7" spans="1:13" x14ac:dyDescent="0.25">
      <c r="A7" s="9"/>
      <c r="B7" s="10" t="s">
        <v>5</v>
      </c>
      <c r="C7" s="10" t="s">
        <v>6</v>
      </c>
      <c r="D7" s="10" t="s">
        <v>58</v>
      </c>
      <c r="E7" s="10" t="s">
        <v>8</v>
      </c>
      <c r="F7" s="10" t="s">
        <v>9</v>
      </c>
      <c r="G7" s="11" t="s">
        <v>10</v>
      </c>
      <c r="H7" s="12" t="s">
        <v>11</v>
      </c>
      <c r="I7" s="10" t="s">
        <v>12</v>
      </c>
      <c r="J7" s="10" t="s">
        <v>13</v>
      </c>
      <c r="K7" s="13" t="s">
        <v>14</v>
      </c>
      <c r="L7" s="14" t="s">
        <v>15</v>
      </c>
      <c r="M7" s="15" t="s">
        <v>16</v>
      </c>
    </row>
    <row r="8" spans="1:13" x14ac:dyDescent="0.25">
      <c r="A8" s="1" t="s">
        <v>17</v>
      </c>
      <c r="B8" s="16">
        <v>130087</v>
      </c>
      <c r="C8" s="17">
        <f t="shared" ref="C8:C23" si="0">B8/$B$25</f>
        <v>1.8584797002591275E-2</v>
      </c>
      <c r="D8" s="18">
        <v>160465</v>
      </c>
      <c r="E8" s="17">
        <f t="shared" ref="E8:E23" si="1">D8/$D$25</f>
        <v>2.7460693977848335E-2</v>
      </c>
      <c r="F8" s="21">
        <f>(($C8*3)+$E8)/4</f>
        <v>2.080377124640554E-2</v>
      </c>
      <c r="G8" s="19">
        <f>(($C8*3)+$E8)/4*$H$3</f>
        <v>24620.098258931157</v>
      </c>
      <c r="H8" s="20">
        <v>60995</v>
      </c>
      <c r="I8" s="21">
        <f t="shared" ref="I8:I23" si="2">H8/$H$25</f>
        <v>1.7337483300645235E-2</v>
      </c>
      <c r="J8" s="19">
        <f>I8*$H$4</f>
        <v>2730.6536198516246</v>
      </c>
      <c r="K8" s="22">
        <f>G8+J8</f>
        <v>27350.751878782783</v>
      </c>
      <c r="L8" s="23">
        <v>29761.928730837059</v>
      </c>
      <c r="M8" s="41">
        <f>K8-L8</f>
        <v>-2411.1768520542755</v>
      </c>
    </row>
    <row r="9" spans="1:13" x14ac:dyDescent="0.25">
      <c r="A9" s="24" t="s">
        <v>18</v>
      </c>
      <c r="B9" s="16">
        <v>728588</v>
      </c>
      <c r="C9" s="17">
        <f t="shared" si="0"/>
        <v>0.10408926394277654</v>
      </c>
      <c r="D9" s="18">
        <v>511305</v>
      </c>
      <c r="E9" s="17">
        <f t="shared" si="1"/>
        <v>8.7500639605794045E-2</v>
      </c>
      <c r="F9" s="21">
        <f t="shared" ref="F9:F24" si="3">(($C9*3)+$E9)/4</f>
        <v>9.9942107858530915E-2</v>
      </c>
      <c r="G9" s="19">
        <f>((C9*3)+E9)/4*$H$3</f>
        <v>118275.88789253126</v>
      </c>
      <c r="H9" s="20">
        <v>381113</v>
      </c>
      <c r="I9" s="21">
        <f t="shared" si="2"/>
        <v>0.10832921179045507</v>
      </c>
      <c r="J9" s="19">
        <f t="shared" ref="J9:J24" si="4">I9*$H$4</f>
        <v>17061.850856996673</v>
      </c>
      <c r="K9" s="22">
        <f t="shared" ref="K9:K24" si="5">G9+J9</f>
        <v>135337.73874952793</v>
      </c>
      <c r="L9" s="23">
        <v>120297.37286937873</v>
      </c>
      <c r="M9" s="41">
        <f t="shared" ref="M9:M24" si="6">K9-L9</f>
        <v>15040.365880149198</v>
      </c>
    </row>
    <row r="10" spans="1:13" x14ac:dyDescent="0.25">
      <c r="A10" s="1" t="s">
        <v>19</v>
      </c>
      <c r="B10" s="16">
        <v>664997</v>
      </c>
      <c r="C10" s="17">
        <f t="shared" si="0"/>
        <v>9.500437593558303E-2</v>
      </c>
      <c r="D10" s="18">
        <v>472058</v>
      </c>
      <c r="E10" s="17">
        <f t="shared" si="1"/>
        <v>8.0784222589319346E-2</v>
      </c>
      <c r="F10" s="21">
        <f t="shared" si="3"/>
        <v>9.1449337599017105E-2</v>
      </c>
      <c r="G10" s="19">
        <f t="shared" ref="G10:G24" si="7">((C10*3)+E10)/4*$H$3</f>
        <v>108225.1698855312</v>
      </c>
      <c r="H10" s="20">
        <v>314616</v>
      </c>
      <c r="I10" s="21">
        <f t="shared" si="2"/>
        <v>8.9427816150763201E-2</v>
      </c>
      <c r="J10" s="19">
        <f t="shared" si="4"/>
        <v>14084.881043745205</v>
      </c>
      <c r="K10" s="22">
        <f t="shared" si="5"/>
        <v>122310.0509292764</v>
      </c>
      <c r="L10" s="23">
        <v>113164.55158410069</v>
      </c>
      <c r="M10" s="41">
        <f t="shared" si="6"/>
        <v>9145.4993451757182</v>
      </c>
    </row>
    <row r="11" spans="1:13" x14ac:dyDescent="0.25">
      <c r="A11" s="24" t="s">
        <v>20</v>
      </c>
      <c r="B11" s="16">
        <v>142796</v>
      </c>
      <c r="C11" s="17">
        <f t="shared" si="0"/>
        <v>2.0400460251847021E-2</v>
      </c>
      <c r="D11" s="18">
        <v>170048</v>
      </c>
      <c r="E11" s="17">
        <f t="shared" si="1"/>
        <v>2.9100651790391383E-2</v>
      </c>
      <c r="F11" s="21">
        <f t="shared" si="3"/>
        <v>2.2575508136483111E-2</v>
      </c>
      <c r="G11" s="19">
        <f t="shared" si="7"/>
        <v>26716.84965107212</v>
      </c>
      <c r="H11" s="20">
        <v>71705</v>
      </c>
      <c r="I11" s="21">
        <f t="shared" si="2"/>
        <v>2.0381740143827633E-2</v>
      </c>
      <c r="J11" s="19">
        <f t="shared" si="4"/>
        <v>3210.1240726528522</v>
      </c>
      <c r="K11" s="22">
        <f t="shared" si="5"/>
        <v>29926.973723724972</v>
      </c>
      <c r="L11" s="23">
        <v>29865.01234838424</v>
      </c>
      <c r="M11" s="41">
        <f t="shared" si="6"/>
        <v>61.961375340732047</v>
      </c>
    </row>
    <row r="12" spans="1:13" x14ac:dyDescent="0.25">
      <c r="A12" s="24" t="s">
        <v>21</v>
      </c>
      <c r="B12" s="16">
        <v>250672</v>
      </c>
      <c r="C12" s="17">
        <f t="shared" si="0"/>
        <v>3.5812096783180175E-2</v>
      </c>
      <c r="D12" s="18">
        <v>288184</v>
      </c>
      <c r="E12" s="17">
        <f t="shared" si="1"/>
        <v>4.9317499973902369E-2</v>
      </c>
      <c r="F12" s="21">
        <f t="shared" si="3"/>
        <v>3.9188447580860722E-2</v>
      </c>
      <c r="G12" s="19">
        <f t="shared" si="7"/>
        <v>46377.333158884139</v>
      </c>
      <c r="H12" s="20">
        <v>124569</v>
      </c>
      <c r="I12" s="21">
        <f t="shared" si="2"/>
        <v>3.5408032744947554E-2</v>
      </c>
      <c r="J12" s="19">
        <f t="shared" si="4"/>
        <v>5576.7651573292396</v>
      </c>
      <c r="K12" s="22">
        <f t="shared" si="5"/>
        <v>51954.098316213378</v>
      </c>
      <c r="L12" s="23">
        <v>50459.589217158733</v>
      </c>
      <c r="M12" s="41">
        <f t="shared" si="6"/>
        <v>1494.509099054645</v>
      </c>
    </row>
    <row r="13" spans="1:13" x14ac:dyDescent="0.25">
      <c r="A13" s="24" t="s">
        <v>22</v>
      </c>
      <c r="B13" s="16">
        <v>89139</v>
      </c>
      <c r="C13" s="17">
        <f t="shared" si="0"/>
        <v>1.2734786873507603E-2</v>
      </c>
      <c r="D13" s="18">
        <v>120147</v>
      </c>
      <c r="E13" s="17">
        <f t="shared" si="1"/>
        <v>2.0560994605406436E-2</v>
      </c>
      <c r="F13" s="21">
        <f t="shared" si="3"/>
        <v>1.469133880648231E-2</v>
      </c>
      <c r="G13" s="19">
        <f t="shared" si="7"/>
        <v>17386.37676249865</v>
      </c>
      <c r="H13" s="20">
        <v>42677</v>
      </c>
      <c r="I13" s="21">
        <f t="shared" si="2"/>
        <v>1.2130695545891248E-2</v>
      </c>
      <c r="J13" s="19">
        <f t="shared" si="4"/>
        <v>1910.5845484778715</v>
      </c>
      <c r="K13" s="22">
        <f t="shared" si="5"/>
        <v>19296.961310976523</v>
      </c>
      <c r="L13" s="23">
        <v>19031.57275514707</v>
      </c>
      <c r="M13" s="41">
        <f t="shared" si="6"/>
        <v>265.38855582945325</v>
      </c>
    </row>
    <row r="14" spans="1:13" ht="30" x14ac:dyDescent="0.25">
      <c r="A14" s="24" t="s">
        <v>23</v>
      </c>
      <c r="B14" s="16">
        <v>656530</v>
      </c>
      <c r="C14" s="17">
        <f t="shared" si="0"/>
        <v>9.3794743334162906E-2</v>
      </c>
      <c r="D14" s="18">
        <v>946386</v>
      </c>
      <c r="E14" s="17">
        <f t="shared" si="1"/>
        <v>0.16195691478465693</v>
      </c>
      <c r="F14" s="21">
        <f t="shared" si="3"/>
        <v>0.1108352861967864</v>
      </c>
      <c r="G14" s="19">
        <f t="shared" si="7"/>
        <v>131167.35443786968</v>
      </c>
      <c r="H14" s="20">
        <v>358467</v>
      </c>
      <c r="I14" s="21">
        <f t="shared" si="2"/>
        <v>0.10189221454762513</v>
      </c>
      <c r="J14" s="19">
        <f t="shared" si="4"/>
        <v>16048.023791250958</v>
      </c>
      <c r="K14" s="22">
        <f t="shared" si="5"/>
        <v>147215.37822912063</v>
      </c>
      <c r="L14" s="23">
        <v>140189.66396839559</v>
      </c>
      <c r="M14" s="41">
        <f t="shared" si="6"/>
        <v>7025.7142607250425</v>
      </c>
    </row>
    <row r="15" spans="1:13" x14ac:dyDescent="0.25">
      <c r="A15" s="1" t="s">
        <v>24</v>
      </c>
      <c r="B15" s="16">
        <v>498369</v>
      </c>
      <c r="C15" s="17">
        <f t="shared" si="0"/>
        <v>7.1199172072416231E-2</v>
      </c>
      <c r="D15" s="18">
        <v>427546</v>
      </c>
      <c r="E15" s="17">
        <f t="shared" si="1"/>
        <v>7.3166795671661386E-2</v>
      </c>
      <c r="F15" s="21">
        <f t="shared" si="3"/>
        <v>7.1691077972227527E-2</v>
      </c>
      <c r="G15" s="19">
        <f>((C15*3)+E15)/4*$H$3</f>
        <v>84842.376079764828</v>
      </c>
      <c r="H15" s="20">
        <v>246514</v>
      </c>
      <c r="I15" s="21">
        <f t="shared" si="2"/>
        <v>7.0070208351098603E-2</v>
      </c>
      <c r="J15" s="19">
        <f t="shared" si="4"/>
        <v>11036.057815298031</v>
      </c>
      <c r="K15" s="22">
        <f t="shared" si="5"/>
        <v>95878.433895062859</v>
      </c>
      <c r="L15" s="23">
        <v>92306.429623973119</v>
      </c>
      <c r="M15" s="41">
        <f t="shared" si="6"/>
        <v>3572.0042710897396</v>
      </c>
    </row>
    <row r="16" spans="1:13" x14ac:dyDescent="0.25">
      <c r="A16" s="24" t="s">
        <v>63</v>
      </c>
      <c r="B16" s="16">
        <v>479597</v>
      </c>
      <c r="C16" s="17">
        <f t="shared" si="0"/>
        <v>6.8517322161720753E-2</v>
      </c>
      <c r="D16" s="25">
        <v>445035</v>
      </c>
      <c r="E16" s="17">
        <f t="shared" si="1"/>
        <v>7.6159722957852075E-2</v>
      </c>
      <c r="F16" s="21">
        <f t="shared" si="3"/>
        <v>7.0427922360753584E-2</v>
      </c>
      <c r="G16" s="19">
        <f>((C16*3)+E16)/4*$H$3</f>
        <v>83347.502150299668</v>
      </c>
      <c r="H16" s="20">
        <v>235974</v>
      </c>
      <c r="I16" s="21">
        <f t="shared" si="2"/>
        <v>6.7074273045109573E-2</v>
      </c>
      <c r="J16" s="19">
        <f t="shared" si="4"/>
        <v>10564.198004604757</v>
      </c>
      <c r="K16" s="22">
        <f t="shared" si="5"/>
        <v>93911.700154904422</v>
      </c>
      <c r="L16" s="23">
        <v>87677.940410286683</v>
      </c>
      <c r="M16" s="41">
        <f t="shared" si="6"/>
        <v>6233.7597446177388</v>
      </c>
    </row>
    <row r="17" spans="1:13" x14ac:dyDescent="0.25">
      <c r="A17" s="24" t="s">
        <v>26</v>
      </c>
      <c r="B17" s="16">
        <v>235826</v>
      </c>
      <c r="C17" s="17">
        <f t="shared" si="0"/>
        <v>3.3691132380123223E-2</v>
      </c>
      <c r="D17" s="18">
        <v>151857</v>
      </c>
      <c r="E17" s="17">
        <f t="shared" si="1"/>
        <v>2.5987589850709591E-2</v>
      </c>
      <c r="F17" s="21">
        <f t="shared" si="3"/>
        <v>3.1765246747769815E-2</v>
      </c>
      <c r="G17" s="19">
        <f t="shared" si="7"/>
        <v>37592.390672167698</v>
      </c>
      <c r="H17" s="20">
        <v>105679</v>
      </c>
      <c r="I17" s="21">
        <f t="shared" si="2"/>
        <v>3.0038657229754698E-2</v>
      </c>
      <c r="J17" s="19">
        <f t="shared" si="4"/>
        <v>4731.0885136863653</v>
      </c>
      <c r="K17" s="22">
        <f t="shared" si="5"/>
        <v>42323.479185854063</v>
      </c>
      <c r="L17" s="23">
        <v>40223.653007198765</v>
      </c>
      <c r="M17" s="41">
        <f t="shared" si="6"/>
        <v>2099.8261786552976</v>
      </c>
    </row>
    <row r="18" spans="1:13" ht="30" x14ac:dyDescent="0.25">
      <c r="A18" s="24" t="s">
        <v>64</v>
      </c>
      <c r="B18" s="16">
        <v>280786</v>
      </c>
      <c r="C18" s="17">
        <f t="shared" si="0"/>
        <v>4.0114314352468684E-2</v>
      </c>
      <c r="D18" s="25">
        <v>250558</v>
      </c>
      <c r="E18" s="17">
        <f t="shared" si="1"/>
        <v>4.287848790516139E-2</v>
      </c>
      <c r="F18" s="21">
        <f t="shared" si="3"/>
        <v>4.0805357740641861E-2</v>
      </c>
      <c r="G18" s="19">
        <f t="shared" si="7"/>
        <v>48290.855786016167</v>
      </c>
      <c r="H18" s="20">
        <v>137995</v>
      </c>
      <c r="I18" s="21">
        <f t="shared" si="2"/>
        <v>3.9224297205878174E-2</v>
      </c>
      <c r="J18" s="19">
        <f t="shared" si="4"/>
        <v>6177.8268099258121</v>
      </c>
      <c r="K18" s="22">
        <f t="shared" si="5"/>
        <v>54468.68259594198</v>
      </c>
      <c r="L18" s="23">
        <v>55521.675963960348</v>
      </c>
      <c r="M18" s="41">
        <f t="shared" si="6"/>
        <v>-1052.9933680183676</v>
      </c>
    </row>
    <row r="19" spans="1:13" x14ac:dyDescent="0.25">
      <c r="A19" s="24" t="s">
        <v>28</v>
      </c>
      <c r="B19" s="16">
        <v>1621611</v>
      </c>
      <c r="C19" s="17">
        <f t="shared" si="0"/>
        <v>0.23167043019032676</v>
      </c>
      <c r="D19" s="18">
        <v>867247</v>
      </c>
      <c r="E19" s="17">
        <f t="shared" si="1"/>
        <v>0.14841370062136314</v>
      </c>
      <c r="F19" s="21">
        <f t="shared" si="3"/>
        <v>0.21085624779808587</v>
      </c>
      <c r="G19" s="19">
        <f t="shared" si="7"/>
        <v>249536.56131915795</v>
      </c>
      <c r="H19" s="20">
        <v>868789</v>
      </c>
      <c r="I19" s="21">
        <f t="shared" si="2"/>
        <v>0.24694835280407038</v>
      </c>
      <c r="J19" s="19">
        <f t="shared" si="4"/>
        <v>38894.365566641085</v>
      </c>
      <c r="K19" s="22">
        <f t="shared" si="5"/>
        <v>288430.92688579904</v>
      </c>
      <c r="L19" s="23">
        <v>274348.43095159647</v>
      </c>
      <c r="M19" s="41">
        <f t="shared" si="6"/>
        <v>14082.495934202569</v>
      </c>
    </row>
    <row r="20" spans="1:13" ht="30" x14ac:dyDescent="0.25">
      <c r="A20" s="24" t="s">
        <v>29</v>
      </c>
      <c r="B20" s="16">
        <v>139809</v>
      </c>
      <c r="C20" s="17">
        <f t="shared" si="0"/>
        <v>1.9973724385490353E-2</v>
      </c>
      <c r="D20" s="18">
        <v>128636</v>
      </c>
      <c r="E20" s="17">
        <f t="shared" si="1"/>
        <v>2.2013734026326601E-2</v>
      </c>
      <c r="F20" s="21">
        <f t="shared" si="3"/>
        <v>2.0483726795699417E-2</v>
      </c>
      <c r="G20" s="19">
        <f t="shared" si="7"/>
        <v>24241.343574009701</v>
      </c>
      <c r="H20" s="20">
        <v>63000</v>
      </c>
      <c r="I20" s="21">
        <f t="shared" si="2"/>
        <v>1.7907393195190587E-2</v>
      </c>
      <c r="J20" s="19">
        <f t="shared" si="4"/>
        <v>2820.4144282425173</v>
      </c>
      <c r="K20" s="22">
        <f t="shared" si="5"/>
        <v>27061.75800225222</v>
      </c>
      <c r="L20" s="23">
        <v>27648.950494987483</v>
      </c>
      <c r="M20" s="41">
        <f t="shared" si="6"/>
        <v>-587.19249273526293</v>
      </c>
    </row>
    <row r="21" spans="1:13" x14ac:dyDescent="0.25">
      <c r="A21" s="24" t="s">
        <v>30</v>
      </c>
      <c r="B21" s="16">
        <v>340952</v>
      </c>
      <c r="C21" s="17">
        <f t="shared" si="0"/>
        <v>4.8709891900247528E-2</v>
      </c>
      <c r="D21" s="18">
        <v>288473</v>
      </c>
      <c r="E21" s="17">
        <f t="shared" si="1"/>
        <v>4.9366957117576056E-2</v>
      </c>
      <c r="F21" s="21">
        <f t="shared" si="3"/>
        <v>4.887415820457966E-2</v>
      </c>
      <c r="G21" s="19">
        <f t="shared" si="7"/>
        <v>57839.829282260573</v>
      </c>
      <c r="H21" s="20">
        <v>156788</v>
      </c>
      <c r="I21" s="21">
        <f t="shared" si="2"/>
        <v>4.456610102043717E-2</v>
      </c>
      <c r="J21" s="19">
        <f t="shared" si="4"/>
        <v>7019.1609107188542</v>
      </c>
      <c r="K21" s="22">
        <f t="shared" si="5"/>
        <v>64858.990192979429</v>
      </c>
      <c r="L21" s="23">
        <v>63883.504270406564</v>
      </c>
      <c r="M21" s="41">
        <f t="shared" si="6"/>
        <v>975.48592257286509</v>
      </c>
    </row>
    <row r="22" spans="1:13" x14ac:dyDescent="0.25">
      <c r="A22" s="24" t="s">
        <v>31</v>
      </c>
      <c r="B22" s="16">
        <v>419067</v>
      </c>
      <c r="C22" s="17">
        <f t="shared" si="0"/>
        <v>5.9869741984094622E-2</v>
      </c>
      <c r="D22" s="18">
        <v>331909</v>
      </c>
      <c r="E22" s="17">
        <f t="shared" si="1"/>
        <v>5.680024601934168E-2</v>
      </c>
      <c r="F22" s="21">
        <f t="shared" si="3"/>
        <v>5.9102367992906385E-2</v>
      </c>
      <c r="G22" s="19">
        <f t="shared" si="7"/>
        <v>69944.342786997106</v>
      </c>
      <c r="H22" s="20">
        <v>205245</v>
      </c>
      <c r="I22" s="21">
        <f t="shared" si="2"/>
        <v>5.8339728830903041E-2</v>
      </c>
      <c r="J22" s="19">
        <f t="shared" si="4"/>
        <v>9188.5072908672282</v>
      </c>
      <c r="K22" s="22">
        <f t="shared" si="5"/>
        <v>79132.850077864336</v>
      </c>
      <c r="L22" s="23">
        <v>67985.579803890549</v>
      </c>
      <c r="M22" s="41">
        <f t="shared" si="6"/>
        <v>11147.270273973787</v>
      </c>
    </row>
    <row r="23" spans="1:13" x14ac:dyDescent="0.25">
      <c r="A23" s="24" t="s">
        <v>32</v>
      </c>
      <c r="B23" s="16">
        <v>320820</v>
      </c>
      <c r="C23" s="17">
        <f t="shared" si="0"/>
        <v>4.5833746449463302E-2</v>
      </c>
      <c r="D23" s="18">
        <v>283589</v>
      </c>
      <c r="E23" s="17">
        <f t="shared" si="1"/>
        <v>4.8531148502689254E-2</v>
      </c>
      <c r="F23" s="21">
        <f t="shared" si="3"/>
        <v>4.6508096962769786E-2</v>
      </c>
      <c r="G23" s="19">
        <f t="shared" si="7"/>
        <v>55039.72830200813</v>
      </c>
      <c r="H23" s="20">
        <v>143974</v>
      </c>
      <c r="I23" s="21">
        <f t="shared" si="2"/>
        <v>4.0923794093402688E-2</v>
      </c>
      <c r="J23" s="19">
        <f t="shared" si="4"/>
        <v>6445.497569710923</v>
      </c>
      <c r="K23" s="22">
        <f t="shared" si="5"/>
        <v>61485.225871719056</v>
      </c>
      <c r="L23" s="23">
        <v>61856.144000297892</v>
      </c>
      <c r="M23" s="41">
        <f t="shared" si="6"/>
        <v>-370.91812857883633</v>
      </c>
    </row>
    <row r="24" spans="1:13" hidden="1" x14ac:dyDescent="0.25">
      <c r="A24" s="24"/>
      <c r="E24" s="17">
        <f>D24/$D$25</f>
        <v>0</v>
      </c>
      <c r="F24" s="42">
        <f t="shared" si="3"/>
        <v>0</v>
      </c>
      <c r="G24" s="26">
        <f t="shared" si="7"/>
        <v>0</v>
      </c>
      <c r="H24" s="27"/>
      <c r="I24" s="28">
        <f>H24/$H$25</f>
        <v>0</v>
      </c>
      <c r="J24" s="26">
        <f t="shared" si="4"/>
        <v>0</v>
      </c>
      <c r="K24" s="29">
        <f t="shared" si="5"/>
        <v>0</v>
      </c>
      <c r="L24" s="30">
        <v>0</v>
      </c>
      <c r="M24" s="41">
        <f t="shared" si="6"/>
        <v>0</v>
      </c>
    </row>
    <row r="25" spans="1:13" x14ac:dyDescent="0.25">
      <c r="A25" s="31" t="s">
        <v>33</v>
      </c>
      <c r="B25" s="32">
        <f>SUM(B8:B24)</f>
        <v>6999646</v>
      </c>
      <c r="C25" s="17">
        <f>B25/$B$25</f>
        <v>1</v>
      </c>
      <c r="D25" s="32">
        <f>SUM(D8:D23)</f>
        <v>5843443</v>
      </c>
      <c r="E25" s="17">
        <f>D25/$D$25</f>
        <v>1</v>
      </c>
      <c r="F25" s="17">
        <f>SUM(F8:F24)</f>
        <v>1</v>
      </c>
      <c r="G25" s="26">
        <f>SUM(G8:G24)</f>
        <v>1183444</v>
      </c>
      <c r="H25" s="33">
        <f>SUM(H8:H23)</f>
        <v>3518100</v>
      </c>
      <c r="I25" s="34">
        <f>SUM(I8:I24)</f>
        <v>1</v>
      </c>
      <c r="J25" s="26">
        <f>SUM(J8:J24)</f>
        <v>157499.99999999997</v>
      </c>
      <c r="K25" s="29">
        <f>SUM(K8:K24)</f>
        <v>1340943.9999999998</v>
      </c>
      <c r="L25" s="30">
        <f>SUM(L8:L24)</f>
        <v>1274222</v>
      </c>
      <c r="M25" s="35"/>
    </row>
    <row r="26" spans="1:13" x14ac:dyDescent="0.25">
      <c r="H26" s="33"/>
    </row>
    <row r="28" spans="1:13" ht="18.75" x14ac:dyDescent="0.3">
      <c r="A28" s="53" t="s">
        <v>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x14ac:dyDescent="0.25">
      <c r="D29" s="2"/>
      <c r="G29" s="3" t="s">
        <v>57</v>
      </c>
      <c r="H29" s="4">
        <v>100000</v>
      </c>
    </row>
    <row r="31" spans="1:13" x14ac:dyDescent="0.25">
      <c r="B31" s="5">
        <v>2020</v>
      </c>
      <c r="C31" s="5">
        <v>2020</v>
      </c>
      <c r="D31" s="5">
        <v>2019</v>
      </c>
      <c r="E31" s="6">
        <v>2019</v>
      </c>
      <c r="F31" s="6" t="s">
        <v>57</v>
      </c>
      <c r="G31" s="3" t="s">
        <v>57</v>
      </c>
      <c r="H31" s="7">
        <v>2022</v>
      </c>
      <c r="I31" s="8">
        <v>2021</v>
      </c>
    </row>
    <row r="32" spans="1:13" ht="45" x14ac:dyDescent="0.25">
      <c r="A32" s="9"/>
      <c r="B32" s="44" t="s">
        <v>5</v>
      </c>
      <c r="C32" s="44" t="s">
        <v>6</v>
      </c>
      <c r="D32" s="44" t="s">
        <v>58</v>
      </c>
      <c r="E32" s="44" t="s">
        <v>8</v>
      </c>
      <c r="F32" s="44" t="s">
        <v>9</v>
      </c>
      <c r="G32" s="45" t="s">
        <v>10</v>
      </c>
      <c r="H32" s="46" t="s">
        <v>59</v>
      </c>
      <c r="I32" s="47" t="s">
        <v>15</v>
      </c>
      <c r="J32" s="48" t="s">
        <v>16</v>
      </c>
    </row>
    <row r="33" spans="1:10" x14ac:dyDescent="0.25">
      <c r="A33" s="1" t="s">
        <v>17</v>
      </c>
      <c r="B33" s="16">
        <v>130087</v>
      </c>
      <c r="C33" s="17">
        <f>B33/$B$25</f>
        <v>1.8584797002591275E-2</v>
      </c>
      <c r="D33" s="18">
        <v>160465</v>
      </c>
      <c r="E33" s="17">
        <f>D33/$D$25</f>
        <v>2.7460693977848335E-2</v>
      </c>
      <c r="F33" s="21">
        <f>(($C33*3)+$E33)/4</f>
        <v>2.080377124640554E-2</v>
      </c>
      <c r="G33" s="19">
        <f>(($C33*3)+$E33)/4*$H$29</f>
        <v>2080.377124640554</v>
      </c>
      <c r="H33" s="22">
        <f>G33+K8</f>
        <v>29431.129003423339</v>
      </c>
      <c r="I33" s="23">
        <v>29761.928730837059</v>
      </c>
      <c r="J33" s="41">
        <f>H33-I33</f>
        <v>-330.79972741371967</v>
      </c>
    </row>
    <row r="34" spans="1:10" x14ac:dyDescent="0.25">
      <c r="A34" s="24" t="s">
        <v>18</v>
      </c>
      <c r="B34" s="16">
        <v>728588</v>
      </c>
      <c r="C34" s="17">
        <f t="shared" ref="C34:C48" si="8">B34/$B$25</f>
        <v>0.10408926394277654</v>
      </c>
      <c r="D34" s="18">
        <v>511305</v>
      </c>
      <c r="E34" s="17">
        <f t="shared" ref="E34:E48" si="9">D34/$D$25</f>
        <v>8.7500639605794045E-2</v>
      </c>
      <c r="F34" s="21">
        <f t="shared" ref="F34:F48" si="10">(($C34*3)+$E34)/4</f>
        <v>9.9942107858530915E-2</v>
      </c>
      <c r="G34" s="19">
        <f t="shared" ref="G34:G48" si="11">(($C34*3)+$E34)/4*$H$29</f>
        <v>9994.2107858530908</v>
      </c>
      <c r="H34" s="22">
        <f>G34+K9</f>
        <v>145331.94953538102</v>
      </c>
      <c r="I34" s="23">
        <v>120297.37286937873</v>
      </c>
      <c r="J34" s="41">
        <f t="shared" ref="J34:J48" si="12">H34-I34</f>
        <v>25034.576666002293</v>
      </c>
    </row>
    <row r="35" spans="1:10" x14ac:dyDescent="0.25">
      <c r="A35" s="1" t="s">
        <v>19</v>
      </c>
      <c r="B35" s="16">
        <v>664997</v>
      </c>
      <c r="C35" s="17">
        <f t="shared" si="8"/>
        <v>9.500437593558303E-2</v>
      </c>
      <c r="D35" s="18">
        <v>472058</v>
      </c>
      <c r="E35" s="17">
        <f t="shared" si="9"/>
        <v>8.0784222589319346E-2</v>
      </c>
      <c r="F35" s="21">
        <f t="shared" si="10"/>
        <v>9.1449337599017105E-2</v>
      </c>
      <c r="G35" s="19">
        <f t="shared" si="11"/>
        <v>9144.9337599017108</v>
      </c>
      <c r="H35" s="22">
        <f>G35+K10</f>
        <v>131454.98468917812</v>
      </c>
      <c r="I35" s="23">
        <v>113164.55158410069</v>
      </c>
      <c r="J35" s="41">
        <f t="shared" si="12"/>
        <v>18290.433105077434</v>
      </c>
    </row>
    <row r="36" spans="1:10" x14ac:dyDescent="0.25">
      <c r="A36" s="24" t="s">
        <v>20</v>
      </c>
      <c r="B36" s="16">
        <v>142796</v>
      </c>
      <c r="C36" s="17">
        <f t="shared" si="8"/>
        <v>2.0400460251847021E-2</v>
      </c>
      <c r="D36" s="18">
        <v>170048</v>
      </c>
      <c r="E36" s="17">
        <f t="shared" si="9"/>
        <v>2.9100651790391383E-2</v>
      </c>
      <c r="F36" s="21">
        <f t="shared" si="10"/>
        <v>2.2575508136483111E-2</v>
      </c>
      <c r="G36" s="19">
        <f t="shared" si="11"/>
        <v>2257.5508136483109</v>
      </c>
      <c r="H36" s="22">
        <f>G36+K11</f>
        <v>32184.524537373283</v>
      </c>
      <c r="I36" s="23">
        <v>29865.01234838424</v>
      </c>
      <c r="J36" s="41">
        <f t="shared" si="12"/>
        <v>2319.5121889890434</v>
      </c>
    </row>
    <row r="37" spans="1:10" x14ac:dyDescent="0.25">
      <c r="A37" s="24" t="s">
        <v>21</v>
      </c>
      <c r="B37" s="16">
        <v>250672</v>
      </c>
      <c r="C37" s="17">
        <f t="shared" si="8"/>
        <v>3.5812096783180175E-2</v>
      </c>
      <c r="D37" s="18">
        <v>288184</v>
      </c>
      <c r="E37" s="17">
        <f t="shared" si="9"/>
        <v>4.9317499973902369E-2</v>
      </c>
      <c r="F37" s="21">
        <f t="shared" si="10"/>
        <v>3.9188447580860722E-2</v>
      </c>
      <c r="G37" s="19">
        <f t="shared" si="11"/>
        <v>3918.844758086072</v>
      </c>
      <c r="H37" s="22">
        <f t="shared" ref="H37:H48" si="13">G37+K12</f>
        <v>55872.943074299452</v>
      </c>
      <c r="I37" s="23">
        <v>50459.589217158733</v>
      </c>
      <c r="J37" s="41">
        <f t="shared" si="12"/>
        <v>5413.3538571407189</v>
      </c>
    </row>
    <row r="38" spans="1:10" x14ac:dyDescent="0.25">
      <c r="A38" s="24" t="s">
        <v>22</v>
      </c>
      <c r="B38" s="16">
        <v>89139</v>
      </c>
      <c r="C38" s="17">
        <f t="shared" si="8"/>
        <v>1.2734786873507603E-2</v>
      </c>
      <c r="D38" s="18">
        <v>120147</v>
      </c>
      <c r="E38" s="17">
        <f t="shared" si="9"/>
        <v>2.0560994605406436E-2</v>
      </c>
      <c r="F38" s="21">
        <f t="shared" si="10"/>
        <v>1.469133880648231E-2</v>
      </c>
      <c r="G38" s="19">
        <f t="shared" si="11"/>
        <v>1469.1338806482311</v>
      </c>
      <c r="H38" s="22">
        <f t="shared" si="13"/>
        <v>20766.095191624754</v>
      </c>
      <c r="I38" s="23">
        <v>19031.57275514707</v>
      </c>
      <c r="J38" s="41">
        <f t="shared" si="12"/>
        <v>1734.5224364776841</v>
      </c>
    </row>
    <row r="39" spans="1:10" ht="30" x14ac:dyDescent="0.25">
      <c r="A39" s="24" t="s">
        <v>23</v>
      </c>
      <c r="B39" s="16">
        <v>656530</v>
      </c>
      <c r="C39" s="17">
        <f t="shared" si="8"/>
        <v>9.3794743334162906E-2</v>
      </c>
      <c r="D39" s="18">
        <v>946386</v>
      </c>
      <c r="E39" s="17">
        <f t="shared" si="9"/>
        <v>0.16195691478465693</v>
      </c>
      <c r="F39" s="21">
        <f t="shared" si="10"/>
        <v>0.1108352861967864</v>
      </c>
      <c r="G39" s="19">
        <f t="shared" si="11"/>
        <v>11083.52861967864</v>
      </c>
      <c r="H39" s="22">
        <f t="shared" si="13"/>
        <v>158298.90684879926</v>
      </c>
      <c r="I39" s="23">
        <v>140189.66396839559</v>
      </c>
      <c r="J39" s="41">
        <f t="shared" si="12"/>
        <v>18109.242880403675</v>
      </c>
    </row>
    <row r="40" spans="1:10" x14ac:dyDescent="0.25">
      <c r="A40" s="1" t="s">
        <v>24</v>
      </c>
      <c r="B40" s="16">
        <v>498369</v>
      </c>
      <c r="C40" s="17">
        <f t="shared" si="8"/>
        <v>7.1199172072416231E-2</v>
      </c>
      <c r="D40" s="18">
        <v>427546</v>
      </c>
      <c r="E40" s="17">
        <f t="shared" si="9"/>
        <v>7.3166795671661386E-2</v>
      </c>
      <c r="F40" s="21">
        <f t="shared" si="10"/>
        <v>7.1691077972227527E-2</v>
      </c>
      <c r="G40" s="19">
        <f t="shared" si="11"/>
        <v>7169.1077972227531</v>
      </c>
      <c r="H40" s="22">
        <f t="shared" si="13"/>
        <v>103047.54169228561</v>
      </c>
      <c r="I40" s="23">
        <v>92306.429623973119</v>
      </c>
      <c r="J40" s="41">
        <f t="shared" si="12"/>
        <v>10741.11206831249</v>
      </c>
    </row>
    <row r="41" spans="1:10" x14ac:dyDescent="0.25">
      <c r="A41" s="24" t="s">
        <v>63</v>
      </c>
      <c r="B41" s="16">
        <v>479597</v>
      </c>
      <c r="C41" s="17">
        <f t="shared" si="8"/>
        <v>6.8517322161720753E-2</v>
      </c>
      <c r="D41" s="25">
        <v>445035</v>
      </c>
      <c r="E41" s="17">
        <f t="shared" si="9"/>
        <v>7.6159722957852075E-2</v>
      </c>
      <c r="F41" s="21">
        <f t="shared" si="10"/>
        <v>7.0427922360753584E-2</v>
      </c>
      <c r="G41" s="19">
        <f t="shared" si="11"/>
        <v>7042.7922360753582</v>
      </c>
      <c r="H41" s="22">
        <f t="shared" si="13"/>
        <v>100954.49239097978</v>
      </c>
      <c r="I41" s="23">
        <v>87677.940410286683</v>
      </c>
      <c r="J41" s="41">
        <f t="shared" si="12"/>
        <v>13276.551980693097</v>
      </c>
    </row>
    <row r="42" spans="1:10" x14ac:dyDescent="0.25">
      <c r="A42" s="24" t="s">
        <v>26</v>
      </c>
      <c r="B42" s="16">
        <v>235826</v>
      </c>
      <c r="C42" s="17">
        <f t="shared" si="8"/>
        <v>3.3691132380123223E-2</v>
      </c>
      <c r="D42" s="18">
        <v>151857</v>
      </c>
      <c r="E42" s="17">
        <f t="shared" si="9"/>
        <v>2.5987589850709591E-2</v>
      </c>
      <c r="F42" s="21">
        <f t="shared" si="10"/>
        <v>3.1765246747769815E-2</v>
      </c>
      <c r="G42" s="19">
        <f t="shared" si="11"/>
        <v>3176.5246747769816</v>
      </c>
      <c r="H42" s="22">
        <f t="shared" si="13"/>
        <v>45500.003860631041</v>
      </c>
      <c r="I42" s="23">
        <v>40223.653007198765</v>
      </c>
      <c r="J42" s="41">
        <f t="shared" si="12"/>
        <v>5276.3508534322755</v>
      </c>
    </row>
    <row r="43" spans="1:10" ht="30" x14ac:dyDescent="0.25">
      <c r="A43" s="24" t="s">
        <v>64</v>
      </c>
      <c r="B43" s="16">
        <v>280786</v>
      </c>
      <c r="C43" s="17">
        <f t="shared" si="8"/>
        <v>4.0114314352468684E-2</v>
      </c>
      <c r="D43" s="25">
        <v>250558</v>
      </c>
      <c r="E43" s="17">
        <f t="shared" si="9"/>
        <v>4.287848790516139E-2</v>
      </c>
      <c r="F43" s="21">
        <f t="shared" si="10"/>
        <v>4.0805357740641861E-2</v>
      </c>
      <c r="G43" s="19">
        <f t="shared" si="11"/>
        <v>4080.5357740641862</v>
      </c>
      <c r="H43" s="22">
        <f t="shared" si="13"/>
        <v>58549.218370006165</v>
      </c>
      <c r="I43" s="23">
        <v>55521.675963960348</v>
      </c>
      <c r="J43" s="41">
        <f t="shared" si="12"/>
        <v>3027.5424060458172</v>
      </c>
    </row>
    <row r="44" spans="1:10" x14ac:dyDescent="0.25">
      <c r="A44" s="24" t="s">
        <v>28</v>
      </c>
      <c r="B44" s="16">
        <v>1621611</v>
      </c>
      <c r="C44" s="17">
        <f t="shared" si="8"/>
        <v>0.23167043019032676</v>
      </c>
      <c r="D44" s="18">
        <v>867247</v>
      </c>
      <c r="E44" s="17">
        <f t="shared" si="9"/>
        <v>0.14841370062136314</v>
      </c>
      <c r="F44" s="21">
        <f t="shared" si="10"/>
        <v>0.21085624779808587</v>
      </c>
      <c r="G44" s="19">
        <f t="shared" si="11"/>
        <v>21085.624779808586</v>
      </c>
      <c r="H44" s="22">
        <f t="shared" si="13"/>
        <v>309516.55166560761</v>
      </c>
      <c r="I44" s="23">
        <v>274348.43095159647</v>
      </c>
      <c r="J44" s="41">
        <f t="shared" si="12"/>
        <v>35168.120714011136</v>
      </c>
    </row>
    <row r="45" spans="1:10" ht="30" x14ac:dyDescent="0.25">
      <c r="A45" s="24" t="s">
        <v>29</v>
      </c>
      <c r="B45" s="16">
        <v>139809</v>
      </c>
      <c r="C45" s="17">
        <f t="shared" si="8"/>
        <v>1.9973724385490353E-2</v>
      </c>
      <c r="D45" s="18">
        <v>128636</v>
      </c>
      <c r="E45" s="17">
        <f t="shared" si="9"/>
        <v>2.2013734026326601E-2</v>
      </c>
      <c r="F45" s="21">
        <f t="shared" si="10"/>
        <v>2.0483726795699417E-2</v>
      </c>
      <c r="G45" s="19">
        <f t="shared" si="11"/>
        <v>2048.3726795699417</v>
      </c>
      <c r="H45" s="22">
        <f t="shared" si="13"/>
        <v>29110.13068182216</v>
      </c>
      <c r="I45" s="23">
        <v>27648.950494987483</v>
      </c>
      <c r="J45" s="41">
        <f t="shared" si="12"/>
        <v>1461.1801868346774</v>
      </c>
    </row>
    <row r="46" spans="1:10" x14ac:dyDescent="0.25">
      <c r="A46" s="24" t="s">
        <v>30</v>
      </c>
      <c r="B46" s="16">
        <v>340952</v>
      </c>
      <c r="C46" s="17">
        <f t="shared" si="8"/>
        <v>4.8709891900247528E-2</v>
      </c>
      <c r="D46" s="18">
        <v>288473</v>
      </c>
      <c r="E46" s="17">
        <f t="shared" si="9"/>
        <v>4.9366957117576056E-2</v>
      </c>
      <c r="F46" s="21">
        <f t="shared" si="10"/>
        <v>4.887415820457966E-2</v>
      </c>
      <c r="G46" s="19">
        <f t="shared" si="11"/>
        <v>4887.4158204579662</v>
      </c>
      <c r="H46" s="22">
        <f t="shared" si="13"/>
        <v>69746.406013437401</v>
      </c>
      <c r="I46" s="23">
        <v>63883.504270406564</v>
      </c>
      <c r="J46" s="41">
        <f t="shared" si="12"/>
        <v>5862.9017430308377</v>
      </c>
    </row>
    <row r="47" spans="1:10" x14ac:dyDescent="0.25">
      <c r="A47" s="24" t="s">
        <v>31</v>
      </c>
      <c r="B47" s="16">
        <v>419067</v>
      </c>
      <c r="C47" s="17">
        <f t="shared" si="8"/>
        <v>5.9869741984094622E-2</v>
      </c>
      <c r="D47" s="18">
        <v>331909</v>
      </c>
      <c r="E47" s="17">
        <f t="shared" si="9"/>
        <v>5.680024601934168E-2</v>
      </c>
      <c r="F47" s="21">
        <f t="shared" si="10"/>
        <v>5.9102367992906385E-2</v>
      </c>
      <c r="G47" s="19">
        <f t="shared" si="11"/>
        <v>5910.2367992906384</v>
      </c>
      <c r="H47" s="22">
        <f t="shared" si="13"/>
        <v>85043.086877154972</v>
      </c>
      <c r="I47" s="23">
        <v>67985.579803890549</v>
      </c>
      <c r="J47" s="41">
        <f t="shared" si="12"/>
        <v>17057.507073264424</v>
      </c>
    </row>
    <row r="48" spans="1:10" x14ac:dyDescent="0.25">
      <c r="A48" s="24" t="s">
        <v>32</v>
      </c>
      <c r="B48" s="16">
        <v>320820</v>
      </c>
      <c r="C48" s="17">
        <f t="shared" si="8"/>
        <v>4.5833746449463302E-2</v>
      </c>
      <c r="D48" s="18">
        <v>283589</v>
      </c>
      <c r="E48" s="17">
        <f t="shared" si="9"/>
        <v>4.8531148502689254E-2</v>
      </c>
      <c r="F48" s="21">
        <f t="shared" si="10"/>
        <v>4.6508096962769786E-2</v>
      </c>
      <c r="G48" s="19">
        <f t="shared" si="11"/>
        <v>4650.8096962769787</v>
      </c>
      <c r="H48" s="22">
        <f t="shared" si="13"/>
        <v>66136.035567996034</v>
      </c>
      <c r="I48" s="23">
        <v>61856.144000297892</v>
      </c>
      <c r="J48" s="41">
        <f t="shared" si="12"/>
        <v>4279.8915676981414</v>
      </c>
    </row>
    <row r="49" spans="1:10" x14ac:dyDescent="0.25">
      <c r="A49" s="31" t="s">
        <v>33</v>
      </c>
      <c r="B49" s="32">
        <f>SUM(B33:B48)</f>
        <v>6999646</v>
      </c>
      <c r="C49" s="17">
        <f>B49/$B$25</f>
        <v>1</v>
      </c>
      <c r="D49" s="32">
        <f>SUM(D33:D48)</f>
        <v>5843443</v>
      </c>
      <c r="E49" s="17">
        <f>D49/$D$25</f>
        <v>1</v>
      </c>
      <c r="F49" s="17">
        <f>SUM(F33:F48)</f>
        <v>1</v>
      </c>
      <c r="G49" s="26">
        <f>SUM(G33:G48)</f>
        <v>100000.00000000001</v>
      </c>
      <c r="H49" s="43">
        <f>SUM(H33:H48)</f>
        <v>1440943.9999999998</v>
      </c>
      <c r="I49" s="30">
        <f>SUM(I33:I48)</f>
        <v>1274222</v>
      </c>
      <c r="J49" s="35"/>
    </row>
  </sheetData>
  <mergeCells count="3">
    <mergeCell ref="A2:M2"/>
    <mergeCell ref="A1:M1"/>
    <mergeCell ref="A28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34" workbookViewId="0">
      <selection activeCell="A44" sqref="A44:XFD44"/>
    </sheetView>
  </sheetViews>
  <sheetFormatPr defaultColWidth="9.28515625" defaultRowHeight="15" x14ac:dyDescent="0.25"/>
  <cols>
    <col min="1" max="1" width="33" style="1" customWidth="1"/>
    <col min="2" max="2" width="11.7109375" customWidth="1"/>
    <col min="3" max="3" width="9.7109375" customWidth="1"/>
    <col min="4" max="4" width="13.7109375" customWidth="1"/>
    <col min="5" max="5" width="15.28515625" customWidth="1"/>
    <col min="6" max="6" width="17.5703125" customWidth="1"/>
    <col min="7" max="7" width="17.7109375" customWidth="1"/>
    <col min="8" max="8" width="15.42578125" customWidth="1"/>
    <col min="9" max="9" width="16.5703125" customWidth="1"/>
    <col min="10" max="10" width="22.7109375" bestFit="1" customWidth="1"/>
    <col min="11" max="11" width="26.7109375" customWidth="1"/>
    <col min="12" max="12" width="13.7109375" bestFit="1" customWidth="1"/>
    <col min="13" max="13" width="10.5703125" bestFit="1" customWidth="1"/>
  </cols>
  <sheetData>
    <row r="1" spans="1:13" ht="32.450000000000003" customHeight="1" x14ac:dyDescent="0.3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2.9" customHeight="1" x14ac:dyDescent="0.3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x14ac:dyDescent="0.25">
      <c r="D3" s="2"/>
      <c r="G3" s="3" t="s">
        <v>0</v>
      </c>
      <c r="H3" s="4">
        <v>1183444</v>
      </c>
      <c r="I3" t="s">
        <v>1</v>
      </c>
    </row>
    <row r="4" spans="1:13" x14ac:dyDescent="0.25">
      <c r="D4" s="2"/>
      <c r="G4" s="3" t="s">
        <v>2</v>
      </c>
      <c r="H4" s="4">
        <v>157500</v>
      </c>
      <c r="I4" t="s">
        <v>3</v>
      </c>
    </row>
    <row r="6" spans="1:13" x14ac:dyDescent="0.25">
      <c r="B6" s="5">
        <v>2020</v>
      </c>
      <c r="C6" s="5">
        <v>2020</v>
      </c>
      <c r="D6" s="5">
        <v>2019</v>
      </c>
      <c r="E6" s="6">
        <v>2019</v>
      </c>
      <c r="F6" s="6" t="s">
        <v>0</v>
      </c>
      <c r="G6" s="3" t="s">
        <v>4</v>
      </c>
      <c r="H6" s="5">
        <v>2020</v>
      </c>
      <c r="I6" s="6">
        <v>2020</v>
      </c>
      <c r="J6" s="3" t="s">
        <v>2</v>
      </c>
      <c r="K6" s="7">
        <v>2022</v>
      </c>
      <c r="L6" s="8">
        <v>2021</v>
      </c>
    </row>
    <row r="7" spans="1:13" x14ac:dyDescent="0.25">
      <c r="A7" s="9"/>
      <c r="B7" s="10" t="s">
        <v>5</v>
      </c>
      <c r="C7" s="10" t="s">
        <v>6</v>
      </c>
      <c r="D7" s="10" t="s">
        <v>58</v>
      </c>
      <c r="E7" s="10" t="s">
        <v>8</v>
      </c>
      <c r="F7" s="10" t="s">
        <v>9</v>
      </c>
      <c r="G7" s="11" t="s">
        <v>10</v>
      </c>
      <c r="H7" s="12" t="s">
        <v>11</v>
      </c>
      <c r="I7" s="10" t="s">
        <v>12</v>
      </c>
      <c r="J7" s="10" t="s">
        <v>13</v>
      </c>
      <c r="K7" s="13" t="s">
        <v>14</v>
      </c>
      <c r="L7" s="14" t="s">
        <v>15</v>
      </c>
      <c r="M7" s="15" t="s">
        <v>16</v>
      </c>
    </row>
    <row r="8" spans="1:13" x14ac:dyDescent="0.25">
      <c r="A8" s="1" t="s">
        <v>17</v>
      </c>
      <c r="B8" s="16">
        <v>130087</v>
      </c>
      <c r="C8" s="17">
        <f t="shared" ref="C8:C23" si="0">B8/$B$25</f>
        <v>1.8584797002591275E-2</v>
      </c>
      <c r="D8" s="18">
        <v>160465</v>
      </c>
      <c r="E8" s="17">
        <f t="shared" ref="E8:E23" si="1">D8/$D$25</f>
        <v>2.7460693977848335E-2</v>
      </c>
      <c r="F8" s="21">
        <f>(($C8*3)+$E8)/4</f>
        <v>2.080377124640554E-2</v>
      </c>
      <c r="G8" s="19">
        <f>(($C8*3)+$E8)/4*$H$3</f>
        <v>24620.098258931157</v>
      </c>
      <c r="H8" s="20">
        <v>60995</v>
      </c>
      <c r="I8" s="21">
        <f t="shared" ref="I8:I23" si="2">H8/$H$25</f>
        <v>1.7337483300645235E-2</v>
      </c>
      <c r="J8" s="19">
        <f>I8*$H$4</f>
        <v>2730.6536198516246</v>
      </c>
      <c r="K8" s="22">
        <f>G8+J8</f>
        <v>27350.751878782783</v>
      </c>
      <c r="L8" s="23">
        <v>29761.928730837059</v>
      </c>
      <c r="M8" s="41">
        <f>K8-L8</f>
        <v>-2411.1768520542755</v>
      </c>
    </row>
    <row r="9" spans="1:13" x14ac:dyDescent="0.25">
      <c r="A9" s="24" t="s">
        <v>18</v>
      </c>
      <c r="B9" s="16">
        <v>728588</v>
      </c>
      <c r="C9" s="17">
        <f t="shared" si="0"/>
        <v>0.10408926394277654</v>
      </c>
      <c r="D9" s="18">
        <v>511305</v>
      </c>
      <c r="E9" s="17">
        <f t="shared" si="1"/>
        <v>8.7500639605794045E-2</v>
      </c>
      <c r="F9" s="21">
        <f t="shared" ref="F9:F24" si="3">(($C9*3)+$E9)/4</f>
        <v>9.9942107858530915E-2</v>
      </c>
      <c r="G9" s="19">
        <f>((C9*3)+E9)/4*$H$3</f>
        <v>118275.88789253126</v>
      </c>
      <c r="H9" s="20">
        <v>381113</v>
      </c>
      <c r="I9" s="21">
        <f t="shared" si="2"/>
        <v>0.10832921179045507</v>
      </c>
      <c r="J9" s="19">
        <f t="shared" ref="J9:J24" si="4">I9*$H$4</f>
        <v>17061.850856996673</v>
      </c>
      <c r="K9" s="22">
        <f t="shared" ref="K9:K24" si="5">G9+J9</f>
        <v>135337.73874952793</v>
      </c>
      <c r="L9" s="23">
        <v>120297.37286937873</v>
      </c>
      <c r="M9" s="41">
        <f t="shared" ref="M9:M24" si="6">K9-L9</f>
        <v>15040.365880149198</v>
      </c>
    </row>
    <row r="10" spans="1:13" x14ac:dyDescent="0.25">
      <c r="A10" s="1" t="s">
        <v>19</v>
      </c>
      <c r="B10" s="16">
        <v>664997</v>
      </c>
      <c r="C10" s="17">
        <f t="shared" si="0"/>
        <v>9.500437593558303E-2</v>
      </c>
      <c r="D10" s="18">
        <v>472058</v>
      </c>
      <c r="E10" s="17">
        <f t="shared" si="1"/>
        <v>8.0784222589319346E-2</v>
      </c>
      <c r="F10" s="21">
        <f t="shared" si="3"/>
        <v>9.1449337599017105E-2</v>
      </c>
      <c r="G10" s="19">
        <f t="shared" ref="G10:G24" si="7">((C10*3)+E10)/4*$H$3</f>
        <v>108225.1698855312</v>
      </c>
      <c r="H10" s="20">
        <v>314616</v>
      </c>
      <c r="I10" s="21">
        <f t="shared" si="2"/>
        <v>8.9427816150763201E-2</v>
      </c>
      <c r="J10" s="19">
        <f t="shared" si="4"/>
        <v>14084.881043745205</v>
      </c>
      <c r="K10" s="22">
        <f t="shared" si="5"/>
        <v>122310.0509292764</v>
      </c>
      <c r="L10" s="23">
        <v>113164.55158410069</v>
      </c>
      <c r="M10" s="41">
        <f t="shared" si="6"/>
        <v>9145.4993451757182</v>
      </c>
    </row>
    <row r="11" spans="1:13" x14ac:dyDescent="0.25">
      <c r="A11" s="24" t="s">
        <v>20</v>
      </c>
      <c r="B11" s="16">
        <v>142796</v>
      </c>
      <c r="C11" s="17">
        <f t="shared" si="0"/>
        <v>2.0400460251847021E-2</v>
      </c>
      <c r="D11" s="18">
        <v>170048</v>
      </c>
      <c r="E11" s="17">
        <f t="shared" si="1"/>
        <v>2.9100651790391383E-2</v>
      </c>
      <c r="F11" s="21">
        <f t="shared" si="3"/>
        <v>2.2575508136483111E-2</v>
      </c>
      <c r="G11" s="19">
        <f t="shared" si="7"/>
        <v>26716.84965107212</v>
      </c>
      <c r="H11" s="20">
        <v>71705</v>
      </c>
      <c r="I11" s="21">
        <f t="shared" si="2"/>
        <v>2.0381740143827633E-2</v>
      </c>
      <c r="J11" s="19">
        <f t="shared" si="4"/>
        <v>3210.1240726528522</v>
      </c>
      <c r="K11" s="22">
        <f t="shared" si="5"/>
        <v>29926.973723724972</v>
      </c>
      <c r="L11" s="23">
        <v>29865.01234838424</v>
      </c>
      <c r="M11" s="41">
        <f t="shared" si="6"/>
        <v>61.961375340732047</v>
      </c>
    </row>
    <row r="12" spans="1:13" x14ac:dyDescent="0.25">
      <c r="A12" s="24" t="s">
        <v>21</v>
      </c>
      <c r="B12" s="16">
        <v>250672</v>
      </c>
      <c r="C12" s="17">
        <f t="shared" si="0"/>
        <v>3.5812096783180175E-2</v>
      </c>
      <c r="D12" s="18">
        <v>288184</v>
      </c>
      <c r="E12" s="17">
        <f t="shared" si="1"/>
        <v>4.9317499973902369E-2</v>
      </c>
      <c r="F12" s="21">
        <f t="shared" si="3"/>
        <v>3.9188447580860722E-2</v>
      </c>
      <c r="G12" s="19">
        <f t="shared" si="7"/>
        <v>46377.333158884139</v>
      </c>
      <c r="H12" s="20">
        <v>124569</v>
      </c>
      <c r="I12" s="21">
        <f t="shared" si="2"/>
        <v>3.5408032744947554E-2</v>
      </c>
      <c r="J12" s="19">
        <f t="shared" si="4"/>
        <v>5576.7651573292396</v>
      </c>
      <c r="K12" s="22">
        <f t="shared" si="5"/>
        <v>51954.098316213378</v>
      </c>
      <c r="L12" s="23">
        <v>50459.589217158733</v>
      </c>
      <c r="M12" s="41">
        <f t="shared" si="6"/>
        <v>1494.509099054645</v>
      </c>
    </row>
    <row r="13" spans="1:13" x14ac:dyDescent="0.25">
      <c r="A13" s="24" t="s">
        <v>22</v>
      </c>
      <c r="B13" s="16">
        <v>89139</v>
      </c>
      <c r="C13" s="17">
        <f t="shared" si="0"/>
        <v>1.2734786873507603E-2</v>
      </c>
      <c r="D13" s="18">
        <v>120147</v>
      </c>
      <c r="E13" s="17">
        <f t="shared" si="1"/>
        <v>2.0560994605406436E-2</v>
      </c>
      <c r="F13" s="21">
        <f t="shared" si="3"/>
        <v>1.469133880648231E-2</v>
      </c>
      <c r="G13" s="19">
        <f t="shared" si="7"/>
        <v>17386.37676249865</v>
      </c>
      <c r="H13" s="20">
        <v>42677</v>
      </c>
      <c r="I13" s="21">
        <f t="shared" si="2"/>
        <v>1.2130695545891248E-2</v>
      </c>
      <c r="J13" s="19">
        <f t="shared" si="4"/>
        <v>1910.5845484778715</v>
      </c>
      <c r="K13" s="22">
        <f t="shared" si="5"/>
        <v>19296.961310976523</v>
      </c>
      <c r="L13" s="23">
        <v>19031.57275514707</v>
      </c>
      <c r="M13" s="41">
        <f t="shared" si="6"/>
        <v>265.38855582945325</v>
      </c>
    </row>
    <row r="14" spans="1:13" ht="30" x14ac:dyDescent="0.25">
      <c r="A14" s="24" t="s">
        <v>23</v>
      </c>
      <c r="B14" s="16">
        <v>656530</v>
      </c>
      <c r="C14" s="17">
        <f t="shared" si="0"/>
        <v>9.3794743334162906E-2</v>
      </c>
      <c r="D14" s="18">
        <v>946386</v>
      </c>
      <c r="E14" s="17">
        <f t="shared" si="1"/>
        <v>0.16195691478465693</v>
      </c>
      <c r="F14" s="21">
        <f t="shared" si="3"/>
        <v>0.1108352861967864</v>
      </c>
      <c r="G14" s="19">
        <f t="shared" si="7"/>
        <v>131167.35443786968</v>
      </c>
      <c r="H14" s="20">
        <v>358467</v>
      </c>
      <c r="I14" s="21">
        <f t="shared" si="2"/>
        <v>0.10189221454762513</v>
      </c>
      <c r="J14" s="19">
        <f t="shared" si="4"/>
        <v>16048.023791250958</v>
      </c>
      <c r="K14" s="22">
        <f t="shared" si="5"/>
        <v>147215.37822912063</v>
      </c>
      <c r="L14" s="23">
        <v>140189.66396839559</v>
      </c>
      <c r="M14" s="41">
        <f t="shared" si="6"/>
        <v>7025.7142607250425</v>
      </c>
    </row>
    <row r="15" spans="1:13" x14ac:dyDescent="0.25">
      <c r="A15" s="1" t="s">
        <v>24</v>
      </c>
      <c r="B15" s="16">
        <v>498369</v>
      </c>
      <c r="C15" s="17">
        <f t="shared" si="0"/>
        <v>7.1199172072416231E-2</v>
      </c>
      <c r="D15" s="18">
        <v>427546</v>
      </c>
      <c r="E15" s="17">
        <f t="shared" si="1"/>
        <v>7.3166795671661386E-2</v>
      </c>
      <c r="F15" s="21">
        <f t="shared" si="3"/>
        <v>7.1691077972227527E-2</v>
      </c>
      <c r="G15" s="19">
        <f>((C15*3)+E15)/4*$H$3</f>
        <v>84842.376079764828</v>
      </c>
      <c r="H15" s="20">
        <v>246514</v>
      </c>
      <c r="I15" s="21">
        <f t="shared" si="2"/>
        <v>7.0070208351098603E-2</v>
      </c>
      <c r="J15" s="19">
        <f t="shared" si="4"/>
        <v>11036.057815298031</v>
      </c>
      <c r="K15" s="22">
        <f t="shared" si="5"/>
        <v>95878.433895062859</v>
      </c>
      <c r="L15" s="23">
        <v>92306.429623973119</v>
      </c>
      <c r="M15" s="41">
        <f t="shared" si="6"/>
        <v>3572.0042710897396</v>
      </c>
    </row>
    <row r="16" spans="1:13" ht="30" x14ac:dyDescent="0.25">
      <c r="A16" s="24" t="s">
        <v>25</v>
      </c>
      <c r="B16" s="16">
        <v>479597</v>
      </c>
      <c r="C16" s="17">
        <f t="shared" si="0"/>
        <v>6.8517322161720753E-2</v>
      </c>
      <c r="D16" s="25">
        <v>445035</v>
      </c>
      <c r="E16" s="17">
        <f t="shared" si="1"/>
        <v>7.6159722957852075E-2</v>
      </c>
      <c r="F16" s="21">
        <f t="shared" si="3"/>
        <v>7.0427922360753584E-2</v>
      </c>
      <c r="G16" s="19">
        <f>((C16*3)+E16)/4*$H$3</f>
        <v>83347.502150299668</v>
      </c>
      <c r="H16" s="20">
        <v>235974</v>
      </c>
      <c r="I16" s="21">
        <f t="shared" si="2"/>
        <v>6.7074273045109573E-2</v>
      </c>
      <c r="J16" s="19">
        <f t="shared" si="4"/>
        <v>10564.198004604757</v>
      </c>
      <c r="K16" s="22">
        <f t="shared" si="5"/>
        <v>93911.700154904422</v>
      </c>
      <c r="L16" s="23">
        <v>87677.940410286683</v>
      </c>
      <c r="M16" s="41">
        <f t="shared" si="6"/>
        <v>6233.7597446177388</v>
      </c>
    </row>
    <row r="17" spans="1:13" x14ac:dyDescent="0.25">
      <c r="A17" s="24" t="s">
        <v>26</v>
      </c>
      <c r="B17" s="16">
        <v>235826</v>
      </c>
      <c r="C17" s="17">
        <f t="shared" si="0"/>
        <v>3.3691132380123223E-2</v>
      </c>
      <c r="D17" s="18">
        <v>151857</v>
      </c>
      <c r="E17" s="17">
        <f t="shared" si="1"/>
        <v>2.5987589850709591E-2</v>
      </c>
      <c r="F17" s="21">
        <f t="shared" si="3"/>
        <v>3.1765246747769815E-2</v>
      </c>
      <c r="G17" s="19">
        <f t="shared" si="7"/>
        <v>37592.390672167698</v>
      </c>
      <c r="H17" s="20">
        <v>105679</v>
      </c>
      <c r="I17" s="21">
        <f t="shared" si="2"/>
        <v>3.0038657229754698E-2</v>
      </c>
      <c r="J17" s="19">
        <f t="shared" si="4"/>
        <v>4731.0885136863653</v>
      </c>
      <c r="K17" s="22">
        <f t="shared" si="5"/>
        <v>42323.479185854063</v>
      </c>
      <c r="L17" s="23">
        <v>40223.653007198765</v>
      </c>
      <c r="M17" s="41">
        <f t="shared" si="6"/>
        <v>2099.8261786552976</v>
      </c>
    </row>
    <row r="18" spans="1:13" ht="30" x14ac:dyDescent="0.25">
      <c r="A18" s="24" t="s">
        <v>27</v>
      </c>
      <c r="B18" s="16">
        <v>280786</v>
      </c>
      <c r="C18" s="17">
        <f t="shared" si="0"/>
        <v>4.0114314352468684E-2</v>
      </c>
      <c r="D18" s="25">
        <v>250558</v>
      </c>
      <c r="E18" s="17">
        <f t="shared" si="1"/>
        <v>4.287848790516139E-2</v>
      </c>
      <c r="F18" s="21">
        <f t="shared" si="3"/>
        <v>4.0805357740641861E-2</v>
      </c>
      <c r="G18" s="19">
        <f t="shared" si="7"/>
        <v>48290.855786016167</v>
      </c>
      <c r="H18" s="20">
        <v>137995</v>
      </c>
      <c r="I18" s="21">
        <f t="shared" si="2"/>
        <v>3.9224297205878174E-2</v>
      </c>
      <c r="J18" s="19">
        <f t="shared" si="4"/>
        <v>6177.8268099258121</v>
      </c>
      <c r="K18" s="22">
        <f t="shared" si="5"/>
        <v>54468.68259594198</v>
      </c>
      <c r="L18" s="23">
        <v>55521.675963960348</v>
      </c>
      <c r="M18" s="41">
        <f t="shared" si="6"/>
        <v>-1052.9933680183676</v>
      </c>
    </row>
    <row r="19" spans="1:13" x14ac:dyDescent="0.25">
      <c r="A19" s="24" t="s">
        <v>28</v>
      </c>
      <c r="B19" s="16">
        <v>1621611</v>
      </c>
      <c r="C19" s="17">
        <f t="shared" si="0"/>
        <v>0.23167043019032676</v>
      </c>
      <c r="D19" s="18">
        <v>867247</v>
      </c>
      <c r="E19" s="17">
        <f t="shared" si="1"/>
        <v>0.14841370062136314</v>
      </c>
      <c r="F19" s="21">
        <f t="shared" si="3"/>
        <v>0.21085624779808587</v>
      </c>
      <c r="G19" s="19">
        <f t="shared" si="7"/>
        <v>249536.56131915795</v>
      </c>
      <c r="H19" s="20">
        <v>868789</v>
      </c>
      <c r="I19" s="21">
        <f t="shared" si="2"/>
        <v>0.24694835280407038</v>
      </c>
      <c r="J19" s="19">
        <f t="shared" si="4"/>
        <v>38894.365566641085</v>
      </c>
      <c r="K19" s="22">
        <f t="shared" si="5"/>
        <v>288430.92688579904</v>
      </c>
      <c r="L19" s="23">
        <v>274348.43095159647</v>
      </c>
      <c r="M19" s="41">
        <f t="shared" si="6"/>
        <v>14082.495934202569</v>
      </c>
    </row>
    <row r="20" spans="1:13" ht="30" x14ac:dyDescent="0.25">
      <c r="A20" s="24" t="s">
        <v>29</v>
      </c>
      <c r="B20" s="16">
        <v>139809</v>
      </c>
      <c r="C20" s="17">
        <f t="shared" si="0"/>
        <v>1.9973724385490353E-2</v>
      </c>
      <c r="D20" s="18">
        <v>128636</v>
      </c>
      <c r="E20" s="17">
        <f t="shared" si="1"/>
        <v>2.2013734026326601E-2</v>
      </c>
      <c r="F20" s="21">
        <f t="shared" si="3"/>
        <v>2.0483726795699417E-2</v>
      </c>
      <c r="G20" s="19">
        <f t="shared" si="7"/>
        <v>24241.343574009701</v>
      </c>
      <c r="H20" s="20">
        <v>63000</v>
      </c>
      <c r="I20" s="21">
        <f t="shared" si="2"/>
        <v>1.7907393195190587E-2</v>
      </c>
      <c r="J20" s="19">
        <f t="shared" si="4"/>
        <v>2820.4144282425173</v>
      </c>
      <c r="K20" s="22">
        <f t="shared" si="5"/>
        <v>27061.75800225222</v>
      </c>
      <c r="L20" s="23">
        <v>27648.950494987483</v>
      </c>
      <c r="M20" s="41">
        <f t="shared" si="6"/>
        <v>-587.19249273526293</v>
      </c>
    </row>
    <row r="21" spans="1:13" x14ac:dyDescent="0.25">
      <c r="A21" s="24" t="s">
        <v>30</v>
      </c>
      <c r="B21" s="16">
        <v>340952</v>
      </c>
      <c r="C21" s="17">
        <f t="shared" si="0"/>
        <v>4.8709891900247528E-2</v>
      </c>
      <c r="D21" s="18">
        <v>288473</v>
      </c>
      <c r="E21" s="17">
        <f t="shared" si="1"/>
        <v>4.9366957117576056E-2</v>
      </c>
      <c r="F21" s="21">
        <f t="shared" si="3"/>
        <v>4.887415820457966E-2</v>
      </c>
      <c r="G21" s="19">
        <f t="shared" si="7"/>
        <v>57839.829282260573</v>
      </c>
      <c r="H21" s="20">
        <v>156788</v>
      </c>
      <c r="I21" s="21">
        <f t="shared" si="2"/>
        <v>4.456610102043717E-2</v>
      </c>
      <c r="J21" s="19">
        <f t="shared" si="4"/>
        <v>7019.1609107188542</v>
      </c>
      <c r="K21" s="22">
        <f t="shared" si="5"/>
        <v>64858.990192979429</v>
      </c>
      <c r="L21" s="23">
        <v>63883.504270406564</v>
      </c>
      <c r="M21" s="41">
        <f t="shared" si="6"/>
        <v>975.48592257286509</v>
      </c>
    </row>
    <row r="22" spans="1:13" x14ac:dyDescent="0.25">
      <c r="A22" s="24" t="s">
        <v>31</v>
      </c>
      <c r="B22" s="16">
        <v>419067</v>
      </c>
      <c r="C22" s="17">
        <f t="shared" si="0"/>
        <v>5.9869741984094622E-2</v>
      </c>
      <c r="D22" s="18">
        <v>331909</v>
      </c>
      <c r="E22" s="17">
        <f t="shared" si="1"/>
        <v>5.680024601934168E-2</v>
      </c>
      <c r="F22" s="21">
        <f t="shared" si="3"/>
        <v>5.9102367992906385E-2</v>
      </c>
      <c r="G22" s="19">
        <f t="shared" si="7"/>
        <v>69944.342786997106</v>
      </c>
      <c r="H22" s="20">
        <v>205245</v>
      </c>
      <c r="I22" s="21">
        <f t="shared" si="2"/>
        <v>5.8339728830903041E-2</v>
      </c>
      <c r="J22" s="19">
        <f t="shared" si="4"/>
        <v>9188.5072908672282</v>
      </c>
      <c r="K22" s="22">
        <f t="shared" si="5"/>
        <v>79132.850077864336</v>
      </c>
      <c r="L22" s="23">
        <v>67985.579803890549</v>
      </c>
      <c r="M22" s="41">
        <f t="shared" si="6"/>
        <v>11147.270273973787</v>
      </c>
    </row>
    <row r="23" spans="1:13" x14ac:dyDescent="0.25">
      <c r="A23" s="24" t="s">
        <v>32</v>
      </c>
      <c r="B23" s="16">
        <v>320820</v>
      </c>
      <c r="C23" s="17">
        <f t="shared" si="0"/>
        <v>4.5833746449463302E-2</v>
      </c>
      <c r="D23" s="18">
        <v>283589</v>
      </c>
      <c r="E23" s="17">
        <f t="shared" si="1"/>
        <v>4.8531148502689254E-2</v>
      </c>
      <c r="F23" s="21">
        <f t="shared" si="3"/>
        <v>4.6508096962769786E-2</v>
      </c>
      <c r="G23" s="19">
        <f t="shared" si="7"/>
        <v>55039.72830200813</v>
      </c>
      <c r="H23" s="20">
        <v>143974</v>
      </c>
      <c r="I23" s="21">
        <f t="shared" si="2"/>
        <v>4.0923794093402688E-2</v>
      </c>
      <c r="J23" s="19">
        <f t="shared" si="4"/>
        <v>6445.497569710923</v>
      </c>
      <c r="K23" s="22">
        <f t="shared" si="5"/>
        <v>61485.225871719056</v>
      </c>
      <c r="L23" s="23">
        <v>61856.144000297892</v>
      </c>
      <c r="M23" s="41">
        <f t="shared" si="6"/>
        <v>-370.91812857883633</v>
      </c>
    </row>
    <row r="24" spans="1:13" hidden="1" x14ac:dyDescent="0.25">
      <c r="A24" s="24"/>
      <c r="E24" s="17">
        <f>D24/$D$25</f>
        <v>0</v>
      </c>
      <c r="F24" s="42">
        <f t="shared" si="3"/>
        <v>0</v>
      </c>
      <c r="G24" s="26">
        <f t="shared" si="7"/>
        <v>0</v>
      </c>
      <c r="H24" s="27"/>
      <c r="I24" s="28">
        <f>H24/$H$25</f>
        <v>0</v>
      </c>
      <c r="J24" s="26">
        <f t="shared" si="4"/>
        <v>0</v>
      </c>
      <c r="K24" s="29">
        <f t="shared" si="5"/>
        <v>0</v>
      </c>
      <c r="L24" s="30">
        <v>0</v>
      </c>
      <c r="M24" s="41">
        <f t="shared" si="6"/>
        <v>0</v>
      </c>
    </row>
    <row r="25" spans="1:13" x14ac:dyDescent="0.25">
      <c r="A25" s="31" t="s">
        <v>33</v>
      </c>
      <c r="B25" s="32">
        <f>SUM(B8:B24)</f>
        <v>6999646</v>
      </c>
      <c r="C25" s="17">
        <f>B25/$B$25</f>
        <v>1</v>
      </c>
      <c r="D25" s="32">
        <f>SUM(D8:D23)</f>
        <v>5843443</v>
      </c>
      <c r="E25" s="17">
        <f>D25/$D$25</f>
        <v>1</v>
      </c>
      <c r="F25" s="17">
        <f>SUM(F8:F24)</f>
        <v>1</v>
      </c>
      <c r="G25" s="26">
        <f>SUM(G8:G24)</f>
        <v>1183444</v>
      </c>
      <c r="H25" s="33">
        <f>SUM(H8:H23)</f>
        <v>3518100</v>
      </c>
      <c r="I25" s="34">
        <f>SUM(I8:I24)</f>
        <v>1</v>
      </c>
      <c r="J25" s="26">
        <f>SUM(J8:J24)</f>
        <v>157499.99999999997</v>
      </c>
      <c r="K25" s="29">
        <f>SUM(K8:K24)</f>
        <v>1340943.9999999998</v>
      </c>
      <c r="L25" s="30">
        <f>SUM(L8:L24)</f>
        <v>1274222</v>
      </c>
      <c r="M25" s="35"/>
    </row>
    <row r="26" spans="1:13" x14ac:dyDescent="0.25">
      <c r="H26" s="33"/>
    </row>
    <row r="28" spans="1:13" ht="18.75" x14ac:dyDescent="0.3">
      <c r="A28" s="53" t="s">
        <v>61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x14ac:dyDescent="0.25">
      <c r="D29" s="2"/>
      <c r="G29" s="3" t="s">
        <v>57</v>
      </c>
      <c r="H29" s="4">
        <v>100000</v>
      </c>
    </row>
    <row r="31" spans="1:13" x14ac:dyDescent="0.25">
      <c r="B31" s="5"/>
      <c r="C31" s="5"/>
      <c r="D31" s="5">
        <v>2019</v>
      </c>
      <c r="E31" s="6">
        <v>2019</v>
      </c>
      <c r="F31" s="6" t="s">
        <v>57</v>
      </c>
      <c r="G31" s="3" t="s">
        <v>57</v>
      </c>
      <c r="H31" s="7">
        <v>2022</v>
      </c>
      <c r="I31" s="8">
        <v>2021</v>
      </c>
    </row>
    <row r="32" spans="1:13" ht="45" x14ac:dyDescent="0.25">
      <c r="A32" s="9"/>
      <c r="B32" s="49" t="s">
        <v>62</v>
      </c>
      <c r="C32" s="44" t="s">
        <v>6</v>
      </c>
      <c r="D32" s="44" t="s">
        <v>58</v>
      </c>
      <c r="E32" s="44" t="s">
        <v>8</v>
      </c>
      <c r="F32" s="44" t="s">
        <v>9</v>
      </c>
      <c r="G32" s="45" t="s">
        <v>10</v>
      </c>
      <c r="H32" s="46" t="s">
        <v>59</v>
      </c>
      <c r="I32" s="47" t="s">
        <v>15</v>
      </c>
      <c r="J32" s="48" t="s">
        <v>16</v>
      </c>
    </row>
    <row r="33" spans="1:10" x14ac:dyDescent="0.25">
      <c r="A33" s="1" t="s">
        <v>17</v>
      </c>
      <c r="B33" s="16">
        <v>664</v>
      </c>
      <c r="C33" s="17">
        <f>B33/$B$49</f>
        <v>1.2665229748030594E-2</v>
      </c>
      <c r="D33" s="18">
        <v>160465</v>
      </c>
      <c r="E33" s="17">
        <f>D33/$D$25</f>
        <v>2.7460693977848335E-2</v>
      </c>
      <c r="F33" s="21">
        <f>(($C33*3)+$E33)/4</f>
        <v>1.6364095805485028E-2</v>
      </c>
      <c r="G33" s="19">
        <f>(($C33*3)+$E33)/4*$H$29</f>
        <v>1636.4095805485028</v>
      </c>
      <c r="H33" s="22">
        <f>G33+K8</f>
        <v>28987.161459331284</v>
      </c>
      <c r="I33" s="23">
        <v>29761.928730837059</v>
      </c>
      <c r="J33" s="41">
        <f>H33-I33</f>
        <v>-774.76727150577426</v>
      </c>
    </row>
    <row r="34" spans="1:10" x14ac:dyDescent="0.25">
      <c r="A34" s="24" t="s">
        <v>18</v>
      </c>
      <c r="B34" s="16">
        <v>3812</v>
      </c>
      <c r="C34" s="17">
        <f>B34/$B$49</f>
        <v>7.2710626204055162E-2</v>
      </c>
      <c r="D34" s="18">
        <v>511305</v>
      </c>
      <c r="E34" s="17">
        <f t="shared" ref="E34:E48" si="8">D34/$D$25</f>
        <v>8.7500639605794045E-2</v>
      </c>
      <c r="F34" s="21">
        <f t="shared" ref="F34:F48" si="9">(($C34*3)+$E34)/4</f>
        <v>7.640812955448989E-2</v>
      </c>
      <c r="G34" s="19">
        <f t="shared" ref="G34:G48" si="10">(($C34*3)+$E34)/4*$H$29</f>
        <v>7640.8129554489888</v>
      </c>
      <c r="H34" s="22">
        <f>G34+K9</f>
        <v>142978.55170497691</v>
      </c>
      <c r="I34" s="23">
        <v>120297.37286937873</v>
      </c>
      <c r="J34" s="41">
        <f t="shared" ref="J34:J48" si="11">H34-I34</f>
        <v>22681.178835598184</v>
      </c>
    </row>
    <row r="35" spans="1:10" x14ac:dyDescent="0.25">
      <c r="A35" s="1" t="s">
        <v>19</v>
      </c>
      <c r="B35" s="16">
        <v>3244</v>
      </c>
      <c r="C35" s="17">
        <f>B35/$B$49</f>
        <v>6.1876514009956703E-2</v>
      </c>
      <c r="D35" s="18">
        <v>472058</v>
      </c>
      <c r="E35" s="17">
        <f t="shared" si="8"/>
        <v>8.0784222589319346E-2</v>
      </c>
      <c r="F35" s="21">
        <f t="shared" si="9"/>
        <v>6.6603441154797369E-2</v>
      </c>
      <c r="G35" s="19">
        <f t="shared" si="10"/>
        <v>6660.3441154797365</v>
      </c>
      <c r="H35" s="22">
        <f>G35+K10</f>
        <v>128970.39504475614</v>
      </c>
      <c r="I35" s="23">
        <v>113164.55158410069</v>
      </c>
      <c r="J35" s="41">
        <f t="shared" si="11"/>
        <v>15805.843460655451</v>
      </c>
    </row>
    <row r="36" spans="1:10" x14ac:dyDescent="0.25">
      <c r="A36" s="24" t="s">
        <v>20</v>
      </c>
      <c r="B36" s="16">
        <v>1856</v>
      </c>
      <c r="C36" s="17">
        <f t="shared" ref="C36:C48" si="12">B36/$B$49</f>
        <v>3.5401606042687925E-2</v>
      </c>
      <c r="D36" s="18">
        <v>170048</v>
      </c>
      <c r="E36" s="17">
        <f t="shared" si="8"/>
        <v>2.9100651790391383E-2</v>
      </c>
      <c r="F36" s="21">
        <f t="shared" si="9"/>
        <v>3.3826367479613789E-2</v>
      </c>
      <c r="G36" s="19">
        <f t="shared" si="10"/>
        <v>3382.6367479613791</v>
      </c>
      <c r="H36" s="22">
        <f>G36+K11</f>
        <v>33309.610471686348</v>
      </c>
      <c r="I36" s="23">
        <v>29865.01234838424</v>
      </c>
      <c r="J36" s="41">
        <f t="shared" si="11"/>
        <v>3444.5981233021084</v>
      </c>
    </row>
    <row r="37" spans="1:10" x14ac:dyDescent="0.25">
      <c r="A37" s="24" t="s">
        <v>21</v>
      </c>
      <c r="B37" s="16">
        <v>1336</v>
      </c>
      <c r="C37" s="17">
        <f t="shared" si="12"/>
        <v>2.5483052625555534E-2</v>
      </c>
      <c r="D37" s="18">
        <v>288184</v>
      </c>
      <c r="E37" s="17">
        <f t="shared" si="8"/>
        <v>4.9317499973902369E-2</v>
      </c>
      <c r="F37" s="21">
        <f t="shared" si="9"/>
        <v>3.1441664462642245E-2</v>
      </c>
      <c r="G37" s="19">
        <f t="shared" si="10"/>
        <v>3144.1664462642243</v>
      </c>
      <c r="H37" s="22">
        <f t="shared" ref="H37:H48" si="13">G37+K12</f>
        <v>55098.2647624776</v>
      </c>
      <c r="I37" s="23">
        <v>50459.589217158733</v>
      </c>
      <c r="J37" s="41">
        <f t="shared" si="11"/>
        <v>4638.6755453188671</v>
      </c>
    </row>
    <row r="38" spans="1:10" x14ac:dyDescent="0.25">
      <c r="A38" s="24" t="s">
        <v>22</v>
      </c>
      <c r="B38" s="16">
        <v>922</v>
      </c>
      <c r="C38" s="17">
        <f t="shared" si="12"/>
        <v>1.7586358174223205E-2</v>
      </c>
      <c r="D38" s="18">
        <v>120147</v>
      </c>
      <c r="E38" s="17">
        <f t="shared" si="8"/>
        <v>2.0560994605406436E-2</v>
      </c>
      <c r="F38" s="21">
        <f t="shared" si="9"/>
        <v>1.8330017282019013E-2</v>
      </c>
      <c r="G38" s="19">
        <f t="shared" si="10"/>
        <v>1833.0017282019012</v>
      </c>
      <c r="H38" s="22">
        <f t="shared" si="13"/>
        <v>21129.963039178423</v>
      </c>
      <c r="I38" s="23">
        <v>19031.57275514707</v>
      </c>
      <c r="J38" s="41">
        <f t="shared" si="11"/>
        <v>2098.3902840313531</v>
      </c>
    </row>
    <row r="39" spans="1:10" ht="30" x14ac:dyDescent="0.25">
      <c r="A39" s="24" t="s">
        <v>23</v>
      </c>
      <c r="B39" s="16">
        <v>8274</v>
      </c>
      <c r="C39" s="17">
        <f t="shared" si="12"/>
        <v>0.15781944417952581</v>
      </c>
      <c r="D39" s="18">
        <v>946386</v>
      </c>
      <c r="E39" s="17">
        <f t="shared" si="8"/>
        <v>0.16195691478465693</v>
      </c>
      <c r="F39" s="21">
        <f t="shared" si="9"/>
        <v>0.1588538118308086</v>
      </c>
      <c r="G39" s="19">
        <f t="shared" si="10"/>
        <v>15885.381183080861</v>
      </c>
      <c r="H39" s="22">
        <f t="shared" si="13"/>
        <v>163100.7594122015</v>
      </c>
      <c r="I39" s="23">
        <v>140189.66396839559</v>
      </c>
      <c r="J39" s="41">
        <f t="shared" si="11"/>
        <v>22911.095443805913</v>
      </c>
    </row>
    <row r="40" spans="1:10" x14ac:dyDescent="0.25">
      <c r="A40" s="1" t="s">
        <v>24</v>
      </c>
      <c r="B40" s="16">
        <v>6338</v>
      </c>
      <c r="C40" s="17">
        <f t="shared" si="12"/>
        <v>0.12089190684189445</v>
      </c>
      <c r="D40" s="18">
        <v>427546</v>
      </c>
      <c r="E40" s="17">
        <f t="shared" si="8"/>
        <v>7.3166795671661386E-2</v>
      </c>
      <c r="F40" s="21">
        <f t="shared" si="9"/>
        <v>0.10896062904933619</v>
      </c>
      <c r="G40" s="19">
        <f t="shared" si="10"/>
        <v>10896.062904933618</v>
      </c>
      <c r="H40" s="22">
        <f t="shared" si="13"/>
        <v>106774.49679999647</v>
      </c>
      <c r="I40" s="23">
        <v>92306.429623973119</v>
      </c>
      <c r="J40" s="41">
        <f t="shared" si="11"/>
        <v>14468.067176023353</v>
      </c>
    </row>
    <row r="41" spans="1:10" x14ac:dyDescent="0.25">
      <c r="A41" s="24" t="s">
        <v>63</v>
      </c>
      <c r="B41" s="16">
        <v>3701</v>
      </c>
      <c r="C41" s="17">
        <f t="shared" si="12"/>
        <v>7.0593396532321134E-2</v>
      </c>
      <c r="D41" s="25">
        <v>445035</v>
      </c>
      <c r="E41" s="17">
        <f t="shared" si="8"/>
        <v>7.6159722957852075E-2</v>
      </c>
      <c r="F41" s="21">
        <f t="shared" si="9"/>
        <v>7.1984978138703873E-2</v>
      </c>
      <c r="G41" s="19">
        <f t="shared" si="10"/>
        <v>7198.4978138703873</v>
      </c>
      <c r="H41" s="22">
        <f t="shared" si="13"/>
        <v>101110.19796877481</v>
      </c>
      <c r="I41" s="23">
        <v>87677.940410286683</v>
      </c>
      <c r="J41" s="41">
        <f t="shared" si="11"/>
        <v>13432.257558488127</v>
      </c>
    </row>
    <row r="42" spans="1:10" x14ac:dyDescent="0.25">
      <c r="A42" s="24" t="s">
        <v>26</v>
      </c>
      <c r="B42" s="16">
        <v>2019</v>
      </c>
      <c r="C42" s="17">
        <f t="shared" si="12"/>
        <v>3.85106910561352E-2</v>
      </c>
      <c r="D42" s="18">
        <v>151857</v>
      </c>
      <c r="E42" s="17">
        <f t="shared" si="8"/>
        <v>2.5987589850709591E-2</v>
      </c>
      <c r="F42" s="21">
        <f t="shared" si="9"/>
        <v>3.53799157547788E-2</v>
      </c>
      <c r="G42" s="19">
        <f t="shared" si="10"/>
        <v>3537.9915754778799</v>
      </c>
      <c r="H42" s="22">
        <f t="shared" si="13"/>
        <v>45861.470761331941</v>
      </c>
      <c r="I42" s="23">
        <v>40223.653007198765</v>
      </c>
      <c r="J42" s="41">
        <f t="shared" si="11"/>
        <v>5637.8177541331752</v>
      </c>
    </row>
    <row r="43" spans="1:10" ht="30" x14ac:dyDescent="0.25">
      <c r="A43" s="24" t="s">
        <v>64</v>
      </c>
      <c r="B43" s="16">
        <v>1786</v>
      </c>
      <c r="C43" s="17">
        <f t="shared" si="12"/>
        <v>3.4066416159612416E-2</v>
      </c>
      <c r="D43" s="25">
        <v>250558</v>
      </c>
      <c r="E43" s="17">
        <f t="shared" si="8"/>
        <v>4.287848790516139E-2</v>
      </c>
      <c r="F43" s="21">
        <f t="shared" si="9"/>
        <v>3.6269434095999656E-2</v>
      </c>
      <c r="G43" s="19">
        <f t="shared" si="10"/>
        <v>3626.9434095999654</v>
      </c>
      <c r="H43" s="22">
        <f t="shared" si="13"/>
        <v>58095.626005541948</v>
      </c>
      <c r="I43" s="23">
        <v>55521.675963960348</v>
      </c>
      <c r="J43" s="41">
        <f t="shared" si="11"/>
        <v>2573.9500415816001</v>
      </c>
    </row>
    <row r="44" spans="1:10" x14ac:dyDescent="0.25">
      <c r="A44" s="24" t="s">
        <v>28</v>
      </c>
      <c r="B44" s="16">
        <v>10488</v>
      </c>
      <c r="C44" s="17">
        <f t="shared" si="12"/>
        <v>0.20004959276708567</v>
      </c>
      <c r="D44" s="18">
        <v>867247</v>
      </c>
      <c r="E44" s="17">
        <f t="shared" si="8"/>
        <v>0.14841370062136314</v>
      </c>
      <c r="F44" s="21">
        <f t="shared" si="9"/>
        <v>0.18714061973065504</v>
      </c>
      <c r="G44" s="19">
        <f t="shared" si="10"/>
        <v>18714.061973065505</v>
      </c>
      <c r="H44" s="22">
        <f t="shared" si="13"/>
        <v>307144.98885886453</v>
      </c>
      <c r="I44" s="23">
        <v>274348.43095159647</v>
      </c>
      <c r="J44" s="41">
        <f t="shared" si="11"/>
        <v>32796.557907268056</v>
      </c>
    </row>
    <row r="45" spans="1:10" ht="30" x14ac:dyDescent="0.25">
      <c r="A45" s="24" t="s">
        <v>29</v>
      </c>
      <c r="B45" s="16">
        <v>731</v>
      </c>
      <c r="C45" s="17">
        <f t="shared" si="12"/>
        <v>1.394319720754573E-2</v>
      </c>
      <c r="D45" s="18">
        <v>128636</v>
      </c>
      <c r="E45" s="17">
        <f t="shared" si="8"/>
        <v>2.2013734026326601E-2</v>
      </c>
      <c r="F45" s="21">
        <f t="shared" si="9"/>
        <v>1.5960831412240948E-2</v>
      </c>
      <c r="G45" s="19">
        <f t="shared" si="10"/>
        <v>1596.0831412240948</v>
      </c>
      <c r="H45" s="22">
        <f t="shared" si="13"/>
        <v>28657.841143476315</v>
      </c>
      <c r="I45" s="23">
        <v>27648.950494987483</v>
      </c>
      <c r="J45" s="41">
        <f t="shared" si="11"/>
        <v>1008.8906484888321</v>
      </c>
    </row>
    <row r="46" spans="1:10" x14ac:dyDescent="0.25">
      <c r="A46" s="24" t="s">
        <v>30</v>
      </c>
      <c r="B46" s="16">
        <v>2122</v>
      </c>
      <c r="C46" s="17">
        <f t="shared" si="12"/>
        <v>4.0475327598374883E-2</v>
      </c>
      <c r="D46" s="18">
        <v>288473</v>
      </c>
      <c r="E46" s="17">
        <f t="shared" si="8"/>
        <v>4.9366957117576056E-2</v>
      </c>
      <c r="F46" s="21">
        <f t="shared" si="9"/>
        <v>4.2698234978175174E-2</v>
      </c>
      <c r="G46" s="19">
        <f t="shared" si="10"/>
        <v>4269.8234978175178</v>
      </c>
      <c r="H46" s="22">
        <f t="shared" si="13"/>
        <v>69128.813690796946</v>
      </c>
      <c r="I46" s="23">
        <v>63883.504270406564</v>
      </c>
      <c r="J46" s="41">
        <f t="shared" si="11"/>
        <v>5245.309420390382</v>
      </c>
    </row>
    <row r="47" spans="1:10" x14ac:dyDescent="0.25">
      <c r="A47" s="24" t="s">
        <v>31</v>
      </c>
      <c r="B47" s="16">
        <v>2558</v>
      </c>
      <c r="C47" s="17">
        <f t="shared" si="12"/>
        <v>4.8791653155816662E-2</v>
      </c>
      <c r="D47" s="18">
        <v>331909</v>
      </c>
      <c r="E47" s="17">
        <f t="shared" si="8"/>
        <v>5.680024601934168E-2</v>
      </c>
      <c r="F47" s="21">
        <f t="shared" si="9"/>
        <v>5.0793801371697922E-2</v>
      </c>
      <c r="G47" s="19">
        <f t="shared" si="10"/>
        <v>5079.3801371697919</v>
      </c>
      <c r="H47" s="22">
        <f t="shared" si="13"/>
        <v>84212.230215034127</v>
      </c>
      <c r="I47" s="23">
        <v>67985.579803890549</v>
      </c>
      <c r="J47" s="41">
        <f t="shared" si="11"/>
        <v>16226.650411143579</v>
      </c>
    </row>
    <row r="48" spans="1:10" x14ac:dyDescent="0.25">
      <c r="A48" s="24" t="s">
        <v>32</v>
      </c>
      <c r="B48" s="16">
        <v>2576</v>
      </c>
      <c r="C48" s="17">
        <f t="shared" si="12"/>
        <v>4.9134987697178938E-2</v>
      </c>
      <c r="D48" s="18">
        <v>283589</v>
      </c>
      <c r="E48" s="17">
        <f t="shared" si="8"/>
        <v>4.8531148502689254E-2</v>
      </c>
      <c r="F48" s="21">
        <f t="shared" si="9"/>
        <v>4.8984027898556513E-2</v>
      </c>
      <c r="G48" s="19">
        <f t="shared" si="10"/>
        <v>4898.4027898556515</v>
      </c>
      <c r="H48" s="22">
        <f t="shared" si="13"/>
        <v>66383.628661574709</v>
      </c>
      <c r="I48" s="23">
        <v>61856.144000297892</v>
      </c>
      <c r="J48" s="41">
        <f t="shared" si="11"/>
        <v>4527.484661276816</v>
      </c>
    </row>
    <row r="49" spans="1:10" x14ac:dyDescent="0.25">
      <c r="A49" s="31" t="s">
        <v>33</v>
      </c>
      <c r="B49" s="32">
        <f>SUM(B33:B48)</f>
        <v>52427</v>
      </c>
      <c r="C49" s="17">
        <f>SUM(C33:C48)</f>
        <v>1</v>
      </c>
      <c r="D49" s="32">
        <f>SUM(D33:D48)</f>
        <v>5843443</v>
      </c>
      <c r="E49" s="17">
        <f>D49/$D$25</f>
        <v>1</v>
      </c>
      <c r="F49" s="17">
        <f>SUM(F33:F48)</f>
        <v>1.0000000000000002</v>
      </c>
      <c r="G49" s="26">
        <f>SUM(G33:G48)</f>
        <v>100000.00000000001</v>
      </c>
      <c r="H49" s="43">
        <f>SUM(H33:H48)</f>
        <v>1440944.0000000002</v>
      </c>
      <c r="I49" s="30">
        <f>SUM(I33:I48)</f>
        <v>1274222</v>
      </c>
      <c r="J49" s="35"/>
    </row>
  </sheetData>
  <mergeCells count="3">
    <mergeCell ref="A1:M1"/>
    <mergeCell ref="A2:M2"/>
    <mergeCell ref="A28:M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17" sqref="A17:XFD17"/>
    </sheetView>
  </sheetViews>
  <sheetFormatPr defaultRowHeight="15" x14ac:dyDescent="0.25"/>
  <cols>
    <col min="1" max="1" width="42.28515625" bestFit="1" customWidth="1"/>
    <col min="2" max="2" width="16.28515625" bestFit="1" customWidth="1"/>
  </cols>
  <sheetData>
    <row r="1" spans="1:2" x14ac:dyDescent="0.25">
      <c r="A1" s="3" t="s">
        <v>65</v>
      </c>
    </row>
    <row r="4" spans="1:2" x14ac:dyDescent="0.25">
      <c r="A4" s="51" t="s">
        <v>66</v>
      </c>
      <c r="B4" t="s">
        <v>67</v>
      </c>
    </row>
    <row r="5" spans="1:2" x14ac:dyDescent="0.25">
      <c r="A5" s="50" t="s">
        <v>17</v>
      </c>
      <c r="B5">
        <v>664</v>
      </c>
    </row>
    <row r="6" spans="1:2" x14ac:dyDescent="0.25">
      <c r="A6" s="50" t="s">
        <v>18</v>
      </c>
      <c r="B6">
        <v>3812</v>
      </c>
    </row>
    <row r="7" spans="1:2" x14ac:dyDescent="0.25">
      <c r="A7" s="50" t="s">
        <v>19</v>
      </c>
      <c r="B7">
        <v>3244</v>
      </c>
    </row>
    <row r="8" spans="1:2" x14ac:dyDescent="0.25">
      <c r="A8" s="50" t="s">
        <v>68</v>
      </c>
      <c r="B8">
        <v>20</v>
      </c>
    </row>
    <row r="9" spans="1:2" x14ac:dyDescent="0.25">
      <c r="A9" s="50" t="s">
        <v>20</v>
      </c>
      <c r="B9">
        <v>1856</v>
      </c>
    </row>
    <row r="10" spans="1:2" x14ac:dyDescent="0.25">
      <c r="A10" s="50" t="s">
        <v>21</v>
      </c>
      <c r="B10">
        <v>1336</v>
      </c>
    </row>
    <row r="11" spans="1:2" x14ac:dyDescent="0.25">
      <c r="A11" s="50" t="s">
        <v>22</v>
      </c>
      <c r="B11">
        <v>922</v>
      </c>
    </row>
    <row r="12" spans="1:2" x14ac:dyDescent="0.25">
      <c r="A12" s="50" t="s">
        <v>69</v>
      </c>
      <c r="B12">
        <v>8274</v>
      </c>
    </row>
    <row r="13" spans="1:2" x14ac:dyDescent="0.25">
      <c r="A13" s="50" t="s">
        <v>24</v>
      </c>
      <c r="B13">
        <v>6338</v>
      </c>
    </row>
    <row r="14" spans="1:2" x14ac:dyDescent="0.25">
      <c r="A14" s="50" t="s">
        <v>63</v>
      </c>
      <c r="B14">
        <v>3701</v>
      </c>
    </row>
    <row r="15" spans="1:2" x14ac:dyDescent="0.25">
      <c r="A15" s="50" t="s">
        <v>26</v>
      </c>
      <c r="B15">
        <v>2019</v>
      </c>
    </row>
    <row r="16" spans="1:2" x14ac:dyDescent="0.25">
      <c r="A16" s="50" t="s">
        <v>64</v>
      </c>
      <c r="B16">
        <v>1786</v>
      </c>
    </row>
    <row r="17" spans="1:4" x14ac:dyDescent="0.25">
      <c r="A17" s="50" t="s">
        <v>28</v>
      </c>
      <c r="B17">
        <v>10488</v>
      </c>
    </row>
    <row r="18" spans="1:4" x14ac:dyDescent="0.25">
      <c r="A18" s="50" t="s">
        <v>29</v>
      </c>
      <c r="B18">
        <v>731</v>
      </c>
    </row>
    <row r="19" spans="1:4" x14ac:dyDescent="0.25">
      <c r="A19" s="50" t="s">
        <v>30</v>
      </c>
      <c r="B19">
        <v>2122</v>
      </c>
    </row>
    <row r="20" spans="1:4" x14ac:dyDescent="0.25">
      <c r="A20" s="50" t="s">
        <v>31</v>
      </c>
      <c r="B20">
        <v>2558</v>
      </c>
    </row>
    <row r="21" spans="1:4" x14ac:dyDescent="0.25">
      <c r="A21" s="50" t="s">
        <v>70</v>
      </c>
      <c r="B21">
        <v>2576</v>
      </c>
    </row>
    <row r="22" spans="1:4" x14ac:dyDescent="0.25">
      <c r="A22" s="50" t="s">
        <v>71</v>
      </c>
      <c r="B22">
        <v>52447</v>
      </c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37" t="s">
        <v>72</v>
      </c>
      <c r="B27" s="38"/>
      <c r="C27" s="38"/>
      <c r="D27" s="38"/>
    </row>
    <row r="28" spans="1:4" x14ac:dyDescent="0.25">
      <c r="A28" s="37" t="s">
        <v>73</v>
      </c>
      <c r="B28" s="38"/>
      <c r="C28" s="38"/>
      <c r="D28" s="38"/>
    </row>
    <row r="29" spans="1:4" x14ac:dyDescent="0.25">
      <c r="A29" s="39" t="s">
        <v>74</v>
      </c>
      <c r="B29" s="40"/>
      <c r="C29" s="40"/>
      <c r="D29" s="38"/>
    </row>
    <row r="30" spans="1:4" x14ac:dyDescent="0.25">
      <c r="A30" s="37" t="s">
        <v>75</v>
      </c>
      <c r="B30" s="38"/>
      <c r="C30" s="38"/>
      <c r="D30" s="38"/>
    </row>
    <row r="31" spans="1:4" x14ac:dyDescent="0.25">
      <c r="A31" s="37" t="s">
        <v>76</v>
      </c>
      <c r="B31" s="38"/>
      <c r="C31" s="38"/>
      <c r="D31" s="38"/>
    </row>
    <row r="32" spans="1:4" x14ac:dyDescent="0.25">
      <c r="A32" s="39"/>
      <c r="B32" s="40"/>
      <c r="C32" s="40"/>
      <c r="D32" s="38"/>
    </row>
    <row r="33" spans="1:4" x14ac:dyDescent="0.25">
      <c r="A33" s="37"/>
      <c r="B33" s="38"/>
      <c r="C33" s="38"/>
      <c r="D33" s="38"/>
    </row>
    <row r="34" spans="1:4" x14ac:dyDescent="0.25">
      <c r="A34" s="37"/>
      <c r="B34" s="38"/>
      <c r="C34" s="38"/>
      <c r="D3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Draft buying pool No Magazines</vt:lpstr>
      <vt:lpstr>Draft Magazines - BP Formula</vt:lpstr>
      <vt:lpstr>Draft Magazines - Mag Circs</vt:lpstr>
      <vt:lpstr>Magazine Circulations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Clark</dc:creator>
  <cp:lastModifiedBy>Van Pelt</cp:lastModifiedBy>
  <dcterms:created xsi:type="dcterms:W3CDTF">2021-04-15T20:59:34Z</dcterms:created>
  <dcterms:modified xsi:type="dcterms:W3CDTF">2021-05-10T16:31:19Z</dcterms:modified>
</cp:coreProperties>
</file>